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0155" windowHeight="8700" activeTab="0"/>
  </bookViews>
  <sheets>
    <sheet name="Summary" sheetId="1" r:id="rId1"/>
    <sheet name="Cost per country" sheetId="2" r:id="rId2"/>
    <sheet name="Cost per year" sheetId="3" r:id="rId3"/>
    <sheet name="Census cost" sheetId="4" r:id="rId4"/>
    <sheet name="Cost 2000-2005" sheetId="5" r:id="rId5"/>
  </sheets>
  <definedNames>
    <definedName name="_xlnm.Print_Area" localSheetId="0">'Summary'!$B$1:$T$63</definedName>
  </definedNames>
  <calcPr fullCalcOnLoad="1"/>
</workbook>
</file>

<file path=xl/sharedStrings.xml><?xml version="1.0" encoding="utf-8"?>
<sst xmlns="http://schemas.openxmlformats.org/spreadsheetml/2006/main" count="664" uniqueCount="104">
  <si>
    <t>Angola</t>
  </si>
  <si>
    <t>Benin</t>
  </si>
  <si>
    <t>Burkina Faso</t>
  </si>
  <si>
    <t>Burundi</t>
  </si>
  <si>
    <t>Cameroon</t>
  </si>
  <si>
    <t>Central African Rep.</t>
  </si>
  <si>
    <t>Chad</t>
  </si>
  <si>
    <t>Congo, Dem. Rep.</t>
  </si>
  <si>
    <t>Congo, Rep.</t>
  </si>
  <si>
    <t>Côte d'Ivoire</t>
  </si>
  <si>
    <t>Eritrea</t>
  </si>
  <si>
    <t>Ethiopia</t>
  </si>
  <si>
    <t>Gambia, The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</si>
  <si>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</si>
  <si>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</si>
  <si>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</si>
  <si>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</si>
  <si>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</si>
  <si>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</si>
  <si>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</si>
  <si>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</si>
  <si>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</si>
  <si>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</si>
  <si>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Mozambique</t>
  </si>
  <si>
    <t>Niger</t>
  </si>
  <si>
    <t>Nigeria</t>
  </si>
  <si>
    <t>Rwanda</t>
  </si>
  <si>
    <t>Senegal</t>
  </si>
  <si>
    <t>Sierra Leone</t>
  </si>
  <si>
    <t>Somalia</t>
  </si>
  <si>
    <t>Sudan</t>
  </si>
  <si>
    <t>Tanzania</t>
  </si>
  <si>
    <t>Togo</t>
  </si>
  <si>
    <t>Uganda</t>
  </si>
  <si>
    <t>Zambia</t>
  </si>
  <si>
    <t>Zimbabwe</t>
  </si>
  <si>
    <t>C</t>
  </si>
  <si>
    <t>NSDS</t>
  </si>
  <si>
    <t>Notes:</t>
  </si>
  <si>
    <t>Cost</t>
  </si>
  <si>
    <t>M</t>
  </si>
  <si>
    <t>Cape Verde</t>
  </si>
  <si>
    <t>Comoros</t>
  </si>
  <si>
    <t>Sao Tome &amp; Princ.</t>
  </si>
  <si>
    <t>Population</t>
  </si>
  <si>
    <t>If a country did not conduct a census within last 10 years, put in 2010. Otherwise, keep 10-year interval</t>
  </si>
  <si>
    <t>Census cost is largely proportional to population size.</t>
  </si>
  <si>
    <t>Cost of a survey is not directly proportional to population size (only to sample size; larger countries do not necessarily need larger samples)</t>
  </si>
  <si>
    <t>HIES/IS/LSMS</t>
  </si>
  <si>
    <t>DHS</t>
  </si>
  <si>
    <t>MICS</t>
  </si>
  <si>
    <t>CWIQ/PS</t>
  </si>
  <si>
    <t>Censuses</t>
  </si>
  <si>
    <t>IS/LSMS/HBS</t>
  </si>
  <si>
    <t>Number</t>
  </si>
  <si>
    <t>Census cost per person</t>
  </si>
  <si>
    <t>Updating NSDS</t>
  </si>
  <si>
    <t>US$</t>
  </si>
  <si>
    <t>Million $</t>
  </si>
  <si>
    <t>TOTAL</t>
  </si>
  <si>
    <t>Cumulative</t>
  </si>
  <si>
    <t>Annual</t>
  </si>
  <si>
    <t>Population (Million)</t>
  </si>
  <si>
    <t>Census</t>
  </si>
  <si>
    <t>Estimated cost (Million US$):</t>
  </si>
  <si>
    <t>Typical cost</t>
  </si>
  <si>
    <t>$1/person</t>
  </si>
  <si>
    <t>550K</t>
  </si>
  <si>
    <t>950K</t>
  </si>
  <si>
    <t>1,900K</t>
  </si>
  <si>
    <t>340K</t>
  </si>
  <si>
    <t>For Sudan, a Census is planned for 2006</t>
  </si>
  <si>
    <t>I</t>
  </si>
  <si>
    <t>P</t>
  </si>
  <si>
    <t>D</t>
  </si>
  <si>
    <t>Updating NSDS (annual)</t>
  </si>
  <si>
    <t>Computation of census cost per year</t>
  </si>
  <si>
    <t>C, P</t>
  </si>
  <si>
    <t>D, P</t>
  </si>
  <si>
    <t>I, M</t>
  </si>
  <si>
    <t>D, I</t>
  </si>
  <si>
    <t>C, D, I</t>
  </si>
  <si>
    <t>P, I</t>
  </si>
  <si>
    <t>D, M</t>
  </si>
  <si>
    <t>C, I</t>
  </si>
  <si>
    <r>
      <t>C</t>
    </r>
    <r>
      <rPr>
        <sz val="10"/>
        <rFont val="Arial"/>
        <family val="0"/>
      </rPr>
      <t xml:space="preserve"> = Population Census</t>
    </r>
  </si>
  <si>
    <r>
      <t>D</t>
    </r>
    <r>
      <rPr>
        <sz val="10"/>
        <rFont val="Arial"/>
        <family val="0"/>
      </rPr>
      <t xml:space="preserve"> = Demographic and Health survey (DHS)</t>
    </r>
  </si>
  <si>
    <r>
      <t>M</t>
    </r>
    <r>
      <rPr>
        <sz val="10"/>
        <rFont val="Arial"/>
        <family val="0"/>
      </rPr>
      <t xml:space="preserve"> = Multiple Indicator Clusters Survey (MICS Unicef)</t>
    </r>
  </si>
  <si>
    <r>
      <t>P</t>
    </r>
    <r>
      <rPr>
        <sz val="10"/>
        <rFont val="Arial"/>
        <family val="0"/>
      </rPr>
      <t xml:space="preserve"> = Priority or Core Welfare Indicator Questionnaire (CWIQ) survey</t>
    </r>
  </si>
  <si>
    <t xml:space="preserve">To foster capacity building and to avoid over-burdening the national statistical systems, the proposed program includes only one nationwide survey per year (IS/LSMS/HIES surveys may require 12 months of data collection; a total of two years may be needed to implement them). </t>
  </si>
  <si>
    <r>
      <t>I</t>
    </r>
    <r>
      <rPr>
        <sz val="10"/>
        <rFont val="Arial"/>
        <family val="0"/>
      </rPr>
      <t xml:space="preserve"> = Integrated or Living Standards Measurement Survey (HIES/IS/LSMS)</t>
    </r>
  </si>
  <si>
    <t>The table presents a prototype of a minimum survey/census program based on standard survey instruments. The proposed sequence of surveys takes into account the actual 2001-2005 survey program of each country. This proposed program is NOT based on actual country survey plans for 2006-2015.</t>
  </si>
  <si>
    <t>M, P</t>
  </si>
  <si>
    <t>Cost 2000-2005 survey program</t>
  </si>
  <si>
    <t>Total</t>
  </si>
  <si>
    <t>Average</t>
  </si>
  <si>
    <t>Annual allocation for other household surveys (e.g., labor force surveys)</t>
  </si>
  <si>
    <t>Total:</t>
  </si>
  <si>
    <t>Other surveys (annual)</t>
  </si>
  <si>
    <t>Other</t>
  </si>
  <si>
    <t>Allocation for other hh surveys:</t>
  </si>
  <si>
    <t xml:space="preserve">Average annual cost 2000-2005: </t>
  </si>
  <si>
    <t>450K</t>
  </si>
  <si>
    <t>Illustrative 10-year (2006-2015) survey/census program for Sub-Saharan Africa IDA countries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</si>
</sst>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b/>
      <sz val="18"/>
      <name val="Arial"/>
      <family val="2"/>
    </font>
    <font>
      <b/>
      <sz val="10"/>
      <color indexed="14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9.2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35" borderId="11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2" fillId="38" borderId="11" xfId="0" applyFont="1" applyFill="1" applyBorder="1" applyAlignment="1">
      <alignment horizontal="center" vertical="center"/>
    </xf>
    <xf numFmtId="166" fontId="2" fillId="38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166" fontId="6" fillId="40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35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66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FFCC"/>
      <rgbColor rgb="0000FFFF"/>
      <rgbColor rgb="00800000"/>
      <rgbColor rgb="00008000"/>
      <rgbColor rgb="00000080"/>
      <rgbColor rgb="00808000"/>
      <rgbColor rgb="00DDDDD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7C9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"/>
          <c:w val="0.98725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Summary!$K$3:$T$3</c:f>
              <c:numCache/>
            </c:numRef>
          </c:cat>
          <c:val>
            <c:numRef>
              <c:f>Summary!$K$47:$T$47</c:f>
              <c:numCache/>
            </c:numRef>
          </c:val>
          <c:smooth val="1"/>
        </c:ser>
        <c:marker val="1"/>
        <c:axId val="25638279"/>
        <c:axId val="29417920"/>
      </c:line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7920"/>
        <c:crosses val="autoZero"/>
        <c:auto val="1"/>
        <c:lblOffset val="100"/>
        <c:tickLblSkip val="1"/>
        <c:noMultiLvlLbl val="0"/>
      </c:catAx>
      <c:valAx>
        <c:axId val="29417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382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48</xdr:row>
      <xdr:rowOff>57150</xdr:rowOff>
    </xdr:from>
    <xdr:to>
      <xdr:col>20</xdr:col>
      <xdr:colOff>28575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6010275" y="8077200"/>
        <a:ext cx="75628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49</xdr:row>
      <xdr:rowOff>114300</xdr:rowOff>
    </xdr:from>
    <xdr:to>
      <xdr:col>8</xdr:col>
      <xdr:colOff>66675</xdr:colOff>
      <xdr:row>60</xdr:row>
      <xdr:rowOff>104775</xdr:rowOff>
    </xdr:to>
    <xdr:sp>
      <xdr:nvSpPr>
        <xdr:cNvPr id="2" name="Rectangle 4"/>
        <xdr:cNvSpPr>
          <a:spLocks/>
        </xdr:cNvSpPr>
      </xdr:nvSpPr>
      <xdr:spPr>
        <a:xfrm>
          <a:off x="600075" y="8229600"/>
          <a:ext cx="5038725" cy="2533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342900</xdr:colOff>
      <xdr:row>50</xdr:row>
      <xdr:rowOff>66675</xdr:rowOff>
    </xdr:from>
    <xdr:ext cx="1933575" cy="1047750"/>
    <xdr:sp>
      <xdr:nvSpPr>
        <xdr:cNvPr id="3" name="Text Box 6"/>
        <xdr:cNvSpPr txBox="1">
          <a:spLocks noChangeArrowheads="1"/>
        </xdr:cNvSpPr>
      </xdr:nvSpPr>
      <xdr:spPr>
        <a:xfrm>
          <a:off x="6800850" y="8343900"/>
          <a:ext cx="193357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annual cost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a 10-year (2006-2015)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survey program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Sub-Saharan Africa IDA countries (Million US$)</a:t>
          </a:r>
        </a:p>
      </xdr:txBody>
    </xdr:sp>
    <xdr:clientData/>
  </xdr:oneCellAnchor>
  <xdr:twoCellAnchor>
    <xdr:from>
      <xdr:col>8</xdr:col>
      <xdr:colOff>323850</xdr:colOff>
      <xdr:row>53</xdr:row>
      <xdr:rowOff>142875</xdr:rowOff>
    </xdr:from>
    <xdr:to>
      <xdr:col>8</xdr:col>
      <xdr:colOff>514350</xdr:colOff>
      <xdr:row>58</xdr:row>
      <xdr:rowOff>180975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895975" y="8905875"/>
          <a:ext cx="1905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 US$</a:t>
          </a:r>
        </a:p>
      </xdr:txBody>
    </xdr:sp>
    <xdr:clientData/>
  </xdr:twoCellAnchor>
  <xdr:oneCellAnchor>
    <xdr:from>
      <xdr:col>16</xdr:col>
      <xdr:colOff>57150</xdr:colOff>
      <xdr:row>50</xdr:row>
      <xdr:rowOff>142875</xdr:rowOff>
    </xdr:from>
    <xdr:ext cx="2428875" cy="485775"/>
    <xdr:sp>
      <xdr:nvSpPr>
        <xdr:cNvPr id="5" name="Text Box 8"/>
        <xdr:cNvSpPr txBox="1">
          <a:spLocks noChangeArrowheads="1"/>
        </xdr:cNvSpPr>
      </xdr:nvSpPr>
      <xdr:spPr>
        <a:xfrm>
          <a:off x="10763250" y="8420100"/>
          <a:ext cx="2428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cost per year: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91.1 Mn$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2"/>
  <sheetViews>
    <sheetView showGridLines="0" tabSelected="1" zoomScale="98" zoomScaleNormal="98" zoomScalePageLayoutView="0" workbookViewId="0" topLeftCell="B1">
      <pane xSplit="1" ySplit="3" topLeftCell="C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U45" sqref="U45"/>
    </sheetView>
  </sheetViews>
  <sheetFormatPr defaultColWidth="9.140625" defaultRowHeight="12.75"/>
  <cols>
    <col min="2" max="2" width="17.7109375" style="11" customWidth="1"/>
    <col min="3" max="3" width="11.7109375" style="2" customWidth="1"/>
    <col min="4" max="9" width="9.00390625" style="0" customWidth="1"/>
    <col min="10" max="10" width="4.28125" style="0" customWidth="1"/>
    <col min="11" max="11" width="10.7109375" style="2" customWidth="1"/>
    <col min="12" max="15" width="10.57421875" style="2" customWidth="1"/>
    <col min="16" max="17" width="10.7109375" style="2" customWidth="1"/>
    <col min="18" max="19" width="10.57421875" style="2" customWidth="1"/>
    <col min="20" max="20" width="10.7109375" style="2" customWidth="1"/>
  </cols>
  <sheetData>
    <row r="1" spans="2:20" ht="23.25">
      <c r="B1" s="51" t="s">
        <v>103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3" spans="2:20" ht="25.5" customHeight="1">
      <c r="B3" s="12"/>
      <c r="C3" s="35" t="s">
        <v>62</v>
      </c>
      <c r="D3" s="29">
        <v>2000</v>
      </c>
      <c r="E3" s="29">
        <f>D3+1</f>
        <v>2001</v>
      </c>
      <c r="F3" s="29">
        <f>E3+1</f>
        <v>2002</v>
      </c>
      <c r="G3" s="29">
        <f>F3+1</f>
        <v>2003</v>
      </c>
      <c r="H3" s="29">
        <f>G3+1</f>
        <v>2004</v>
      </c>
      <c r="I3" s="29">
        <f>H3+1</f>
        <v>2005</v>
      </c>
      <c r="J3" s="21"/>
      <c r="K3" s="29">
        <v>2006</v>
      </c>
      <c r="L3" s="29">
        <f aca="true" t="shared" si="0" ref="L3:S3">K3+1</f>
        <v>2007</v>
      </c>
      <c r="M3" s="29">
        <f t="shared" si="0"/>
        <v>2008</v>
      </c>
      <c r="N3" s="29">
        <f t="shared" si="0"/>
        <v>2009</v>
      </c>
      <c r="O3" s="29">
        <f t="shared" si="0"/>
        <v>2010</v>
      </c>
      <c r="P3" s="29">
        <f t="shared" si="0"/>
        <v>2011</v>
      </c>
      <c r="Q3" s="29">
        <f t="shared" si="0"/>
        <v>2012</v>
      </c>
      <c r="R3" s="29">
        <f t="shared" si="0"/>
        <v>2013</v>
      </c>
      <c r="S3" s="29">
        <f t="shared" si="0"/>
        <v>2014</v>
      </c>
      <c r="T3" s="29">
        <f>S3+1</f>
        <v>2015</v>
      </c>
    </row>
    <row r="4" spans="2:20" ht="12.75">
      <c r="B4" s="13" t="s">
        <v>0</v>
      </c>
      <c r="C4" s="39">
        <v>13.5</v>
      </c>
      <c r="D4" s="33" t="s">
        <v>72</v>
      </c>
      <c r="E4" s="33" t="s">
        <v>40</v>
      </c>
      <c r="F4" s="33"/>
      <c r="G4" s="33"/>
      <c r="H4" s="33"/>
      <c r="I4" s="33" t="s">
        <v>40</v>
      </c>
      <c r="J4" s="10"/>
      <c r="K4" s="24" t="s">
        <v>73</v>
      </c>
      <c r="L4" s="26" t="s">
        <v>36</v>
      </c>
      <c r="M4" s="41" t="s">
        <v>72</v>
      </c>
      <c r="N4" s="22"/>
      <c r="O4" s="7" t="s">
        <v>74</v>
      </c>
      <c r="P4" s="24" t="s">
        <v>73</v>
      </c>
      <c r="Q4" s="24" t="s">
        <v>73</v>
      </c>
      <c r="R4" s="41" t="s">
        <v>72</v>
      </c>
      <c r="S4" s="22"/>
      <c r="T4" s="27" t="s">
        <v>40</v>
      </c>
    </row>
    <row r="5" spans="2:20" ht="12.75">
      <c r="B5" s="13" t="s">
        <v>1</v>
      </c>
      <c r="C5" s="39">
        <v>6.7</v>
      </c>
      <c r="D5" s="33"/>
      <c r="E5" s="33" t="s">
        <v>74</v>
      </c>
      <c r="F5" s="33" t="s">
        <v>77</v>
      </c>
      <c r="G5" s="33"/>
      <c r="H5" s="33"/>
      <c r="I5" s="33" t="s">
        <v>40</v>
      </c>
      <c r="J5" s="10"/>
      <c r="K5" s="24" t="s">
        <v>73</v>
      </c>
      <c r="L5" s="25" t="s">
        <v>73</v>
      </c>
      <c r="M5" s="41" t="s">
        <v>72</v>
      </c>
      <c r="N5" s="22"/>
      <c r="O5" s="27" t="s">
        <v>40</v>
      </c>
      <c r="P5" s="24" t="s">
        <v>73</v>
      </c>
      <c r="Q5" s="9" t="s">
        <v>36</v>
      </c>
      <c r="R5" s="41" t="s">
        <v>72</v>
      </c>
      <c r="S5" s="22"/>
      <c r="T5" s="7" t="s">
        <v>74</v>
      </c>
    </row>
    <row r="6" spans="2:20" ht="12.75">
      <c r="B6" s="13" t="s">
        <v>2</v>
      </c>
      <c r="C6" s="39">
        <v>12.1</v>
      </c>
      <c r="D6" s="33"/>
      <c r="E6" s="33"/>
      <c r="F6" s="33"/>
      <c r="G6" s="33" t="s">
        <v>78</v>
      </c>
      <c r="H6" s="33"/>
      <c r="I6" s="33"/>
      <c r="J6" s="10"/>
      <c r="K6" s="9" t="s">
        <v>36</v>
      </c>
      <c r="L6" s="41" t="s">
        <v>72</v>
      </c>
      <c r="M6" s="22"/>
      <c r="N6" s="7" t="s">
        <v>74</v>
      </c>
      <c r="O6" s="24" t="s">
        <v>73</v>
      </c>
      <c r="P6" s="24" t="s">
        <v>73</v>
      </c>
      <c r="Q6" s="41" t="s">
        <v>72</v>
      </c>
      <c r="R6" s="22"/>
      <c r="S6" s="27" t="s">
        <v>40</v>
      </c>
      <c r="T6" s="24" t="s">
        <v>73</v>
      </c>
    </row>
    <row r="7" spans="2:20" ht="12.75">
      <c r="B7" s="13" t="s">
        <v>3</v>
      </c>
      <c r="C7" s="39">
        <v>7.2</v>
      </c>
      <c r="D7" s="33" t="s">
        <v>40</v>
      </c>
      <c r="E7" s="33"/>
      <c r="F7" s="33"/>
      <c r="G7" s="33"/>
      <c r="H7" s="33"/>
      <c r="I7" s="33" t="s">
        <v>40</v>
      </c>
      <c r="J7" s="10"/>
      <c r="K7" s="6" t="s">
        <v>72</v>
      </c>
      <c r="L7" s="22" t="s">
        <v>72</v>
      </c>
      <c r="M7" s="27" t="s">
        <v>40</v>
      </c>
      <c r="N7" s="24" t="s">
        <v>73</v>
      </c>
      <c r="O7" s="9" t="s">
        <v>36</v>
      </c>
      <c r="P7" s="41" t="s">
        <v>72</v>
      </c>
      <c r="Q7" s="22"/>
      <c r="R7" s="7" t="s">
        <v>74</v>
      </c>
      <c r="S7" s="24" t="s">
        <v>73</v>
      </c>
      <c r="T7" s="24" t="s">
        <v>73</v>
      </c>
    </row>
    <row r="8" spans="2:20" ht="12.75">
      <c r="B8" s="13" t="s">
        <v>4</v>
      </c>
      <c r="C8" s="39">
        <v>16.1</v>
      </c>
      <c r="D8" s="33"/>
      <c r="E8" s="33" t="s">
        <v>79</v>
      </c>
      <c r="F8" s="33"/>
      <c r="G8" s="33"/>
      <c r="H8" s="33" t="s">
        <v>74</v>
      </c>
      <c r="I8" s="33"/>
      <c r="J8" s="10"/>
      <c r="K8" s="24" t="s">
        <v>73</v>
      </c>
      <c r="L8" s="26" t="s">
        <v>36</v>
      </c>
      <c r="M8" s="6" t="s">
        <v>72</v>
      </c>
      <c r="N8" s="6"/>
      <c r="O8" s="7" t="s">
        <v>74</v>
      </c>
      <c r="P8" s="24" t="s">
        <v>73</v>
      </c>
      <c r="Q8" s="24" t="s">
        <v>73</v>
      </c>
      <c r="R8" s="41" t="s">
        <v>72</v>
      </c>
      <c r="S8" s="22"/>
      <c r="T8" s="27" t="s">
        <v>40</v>
      </c>
    </row>
    <row r="9" spans="2:20" ht="12.75">
      <c r="B9" s="13" t="s">
        <v>41</v>
      </c>
      <c r="C9" s="40">
        <v>0.5</v>
      </c>
      <c r="D9" s="34" t="s">
        <v>36</v>
      </c>
      <c r="E9" s="33" t="s">
        <v>72</v>
      </c>
      <c r="F9" s="33"/>
      <c r="G9" s="33"/>
      <c r="H9" s="33"/>
      <c r="I9" s="33" t="s">
        <v>40</v>
      </c>
      <c r="J9" s="10"/>
      <c r="K9" s="41" t="s">
        <v>72</v>
      </c>
      <c r="L9" s="22"/>
      <c r="M9" s="27" t="s">
        <v>40</v>
      </c>
      <c r="N9" s="24" t="s">
        <v>73</v>
      </c>
      <c r="O9" s="9" t="s">
        <v>36</v>
      </c>
      <c r="P9" s="6" t="s">
        <v>72</v>
      </c>
      <c r="Q9" s="6"/>
      <c r="R9" s="7" t="s">
        <v>74</v>
      </c>
      <c r="S9" s="24" t="s">
        <v>73</v>
      </c>
      <c r="T9" s="24" t="s">
        <v>73</v>
      </c>
    </row>
    <row r="10" spans="2:20" ht="12.75">
      <c r="B10" s="13" t="s">
        <v>5</v>
      </c>
      <c r="C10" s="39">
        <v>3.9</v>
      </c>
      <c r="D10" s="33" t="s">
        <v>40</v>
      </c>
      <c r="E10" s="33"/>
      <c r="F10" s="33"/>
      <c r="G10" s="33" t="s">
        <v>36</v>
      </c>
      <c r="H10" s="33"/>
      <c r="I10" s="33" t="s">
        <v>40</v>
      </c>
      <c r="J10" s="10"/>
      <c r="K10" s="41" t="s">
        <v>72</v>
      </c>
      <c r="L10" s="22"/>
      <c r="M10" s="27" t="s">
        <v>40</v>
      </c>
      <c r="N10" s="24" t="s">
        <v>73</v>
      </c>
      <c r="O10" s="9" t="s">
        <v>36</v>
      </c>
      <c r="P10" s="41" t="s">
        <v>72</v>
      </c>
      <c r="Q10" s="22"/>
      <c r="R10" s="7" t="s">
        <v>74</v>
      </c>
      <c r="S10" s="24" t="s">
        <v>73</v>
      </c>
      <c r="T10" s="24" t="s">
        <v>73</v>
      </c>
    </row>
    <row r="11" spans="2:20" ht="12.75">
      <c r="B11" s="13" t="s">
        <v>6</v>
      </c>
      <c r="C11" s="39">
        <v>8.6</v>
      </c>
      <c r="D11" s="33" t="s">
        <v>40</v>
      </c>
      <c r="E11" s="33"/>
      <c r="F11" s="33" t="s">
        <v>73</v>
      </c>
      <c r="G11" s="33"/>
      <c r="H11" s="33" t="s">
        <v>74</v>
      </c>
      <c r="I11" s="33"/>
      <c r="J11" s="10"/>
      <c r="K11" s="41" t="s">
        <v>72</v>
      </c>
      <c r="L11" s="22"/>
      <c r="M11" s="27" t="s">
        <v>40</v>
      </c>
      <c r="N11" s="24" t="s">
        <v>73</v>
      </c>
      <c r="O11" s="9" t="s">
        <v>36</v>
      </c>
      <c r="P11" s="41" t="s">
        <v>72</v>
      </c>
      <c r="Q11" s="22"/>
      <c r="R11" s="7" t="s">
        <v>74</v>
      </c>
      <c r="S11" s="24" t="s">
        <v>73</v>
      </c>
      <c r="T11" s="24" t="s">
        <v>73</v>
      </c>
    </row>
    <row r="12" spans="2:20" ht="12.75">
      <c r="B12" s="13" t="s">
        <v>42</v>
      </c>
      <c r="C12" s="40">
        <v>0.6</v>
      </c>
      <c r="D12" s="34" t="s">
        <v>40</v>
      </c>
      <c r="E12" s="33"/>
      <c r="F12" s="33" t="s">
        <v>36</v>
      </c>
      <c r="G12" s="33"/>
      <c r="H12" s="33"/>
      <c r="I12" s="33" t="s">
        <v>40</v>
      </c>
      <c r="J12" s="10"/>
      <c r="K12" s="7" t="s">
        <v>74</v>
      </c>
      <c r="L12" s="25" t="s">
        <v>73</v>
      </c>
      <c r="M12" s="24" t="s">
        <v>73</v>
      </c>
      <c r="N12" s="6" t="s">
        <v>72</v>
      </c>
      <c r="O12" s="6"/>
      <c r="P12" s="27" t="s">
        <v>40</v>
      </c>
      <c r="Q12" s="24" t="s">
        <v>73</v>
      </c>
      <c r="R12" s="9" t="s">
        <v>36</v>
      </c>
      <c r="S12" s="41" t="s">
        <v>72</v>
      </c>
      <c r="T12" s="22"/>
    </row>
    <row r="13" spans="2:20" ht="12.75">
      <c r="B13" s="13" t="s">
        <v>7</v>
      </c>
      <c r="C13" s="39">
        <v>53.2</v>
      </c>
      <c r="D13" s="33"/>
      <c r="E13" s="33" t="s">
        <v>40</v>
      </c>
      <c r="F13" s="33"/>
      <c r="G13" s="33"/>
      <c r="H13" s="33"/>
      <c r="I13" s="33" t="s">
        <v>92</v>
      </c>
      <c r="J13" s="10"/>
      <c r="K13" s="41" t="s">
        <v>72</v>
      </c>
      <c r="L13" s="22"/>
      <c r="M13" s="27" t="s">
        <v>40</v>
      </c>
      <c r="N13" s="24" t="s">
        <v>73</v>
      </c>
      <c r="O13" s="9" t="s">
        <v>36</v>
      </c>
      <c r="P13" s="6" t="s">
        <v>72</v>
      </c>
      <c r="Q13" s="6"/>
      <c r="R13" s="7" t="s">
        <v>74</v>
      </c>
      <c r="S13" s="24" t="s">
        <v>73</v>
      </c>
      <c r="T13" s="24" t="s">
        <v>73</v>
      </c>
    </row>
    <row r="14" spans="2:20" ht="12.75">
      <c r="B14" s="13" t="s">
        <v>8</v>
      </c>
      <c r="C14" s="39">
        <v>3.8</v>
      </c>
      <c r="D14" s="33"/>
      <c r="E14" s="33"/>
      <c r="F14" s="33"/>
      <c r="G14" s="33"/>
      <c r="H14" s="33"/>
      <c r="I14" s="33" t="s">
        <v>73</v>
      </c>
      <c r="J14" s="10"/>
      <c r="K14" s="9" t="s">
        <v>36</v>
      </c>
      <c r="L14" s="41" t="s">
        <v>72</v>
      </c>
      <c r="M14" s="22"/>
      <c r="N14" s="27" t="s">
        <v>40</v>
      </c>
      <c r="O14" s="24" t="s">
        <v>73</v>
      </c>
      <c r="P14" s="24" t="s">
        <v>73</v>
      </c>
      <c r="Q14" s="41" t="s">
        <v>72</v>
      </c>
      <c r="R14" s="22"/>
      <c r="S14" s="7" t="s">
        <v>74</v>
      </c>
      <c r="T14" s="24" t="s">
        <v>73</v>
      </c>
    </row>
    <row r="15" spans="2:20" ht="12.75">
      <c r="B15" s="13" t="s">
        <v>9</v>
      </c>
      <c r="C15" s="39">
        <v>16.8</v>
      </c>
      <c r="D15" s="33" t="s">
        <v>40</v>
      </c>
      <c r="E15" s="33"/>
      <c r="F15" s="33" t="s">
        <v>73</v>
      </c>
      <c r="G15" s="33"/>
      <c r="H15" s="33"/>
      <c r="I15" s="33"/>
      <c r="J15" s="10"/>
      <c r="K15" s="27" t="s">
        <v>40</v>
      </c>
      <c r="L15" s="25" t="s">
        <v>73</v>
      </c>
      <c r="M15" s="9" t="s">
        <v>36</v>
      </c>
      <c r="N15" s="41" t="s">
        <v>72</v>
      </c>
      <c r="O15" s="22"/>
      <c r="P15" s="7" t="s">
        <v>74</v>
      </c>
      <c r="Q15" s="24" t="s">
        <v>73</v>
      </c>
      <c r="R15" s="24" t="s">
        <v>73</v>
      </c>
      <c r="S15" s="41" t="s">
        <v>72</v>
      </c>
      <c r="T15" s="22"/>
    </row>
    <row r="16" spans="2:20" ht="12.75">
      <c r="B16" s="13" t="s">
        <v>10</v>
      </c>
      <c r="C16" s="39">
        <v>4.4</v>
      </c>
      <c r="D16" s="33"/>
      <c r="E16" s="33"/>
      <c r="F16" s="33" t="s">
        <v>74</v>
      </c>
      <c r="G16" s="33"/>
      <c r="H16" s="33" t="s">
        <v>36</v>
      </c>
      <c r="I16" s="33" t="s">
        <v>40</v>
      </c>
      <c r="J16" s="10"/>
      <c r="K16" s="42" t="s">
        <v>73</v>
      </c>
      <c r="L16" s="25" t="s">
        <v>73</v>
      </c>
      <c r="M16" s="7" t="s">
        <v>74</v>
      </c>
      <c r="N16" s="24" t="s">
        <v>73</v>
      </c>
      <c r="O16" s="41" t="s">
        <v>72</v>
      </c>
      <c r="P16" s="22"/>
      <c r="Q16" s="27" t="s">
        <v>40</v>
      </c>
      <c r="R16" s="24" t="s">
        <v>73</v>
      </c>
      <c r="S16" s="9" t="s">
        <v>36</v>
      </c>
      <c r="T16" s="6" t="s">
        <v>72</v>
      </c>
    </row>
    <row r="17" spans="2:20" ht="12.75">
      <c r="B17" s="13" t="s">
        <v>11</v>
      </c>
      <c r="C17" s="39">
        <v>68.6</v>
      </c>
      <c r="D17" s="33" t="s">
        <v>80</v>
      </c>
      <c r="E17" s="33"/>
      <c r="F17" s="33"/>
      <c r="G17" s="33"/>
      <c r="H17" s="33" t="s">
        <v>77</v>
      </c>
      <c r="I17" s="33" t="s">
        <v>72</v>
      </c>
      <c r="J17" s="10"/>
      <c r="K17" s="6"/>
      <c r="L17" s="23" t="s">
        <v>74</v>
      </c>
      <c r="M17" s="24" t="s">
        <v>73</v>
      </c>
      <c r="N17" s="24" t="s">
        <v>73</v>
      </c>
      <c r="O17" s="41" t="s">
        <v>72</v>
      </c>
      <c r="P17" s="22"/>
      <c r="Q17" s="27" t="s">
        <v>40</v>
      </c>
      <c r="R17" s="24" t="s">
        <v>73</v>
      </c>
      <c r="S17" s="9" t="s">
        <v>36</v>
      </c>
      <c r="T17" s="6" t="s">
        <v>72</v>
      </c>
    </row>
    <row r="18" spans="2:20" ht="12.75">
      <c r="B18" s="13" t="s">
        <v>12</v>
      </c>
      <c r="C18" s="39">
        <v>1.4</v>
      </c>
      <c r="D18" s="33" t="s">
        <v>40</v>
      </c>
      <c r="E18" s="33"/>
      <c r="F18" s="33"/>
      <c r="G18" s="33" t="s">
        <v>36</v>
      </c>
      <c r="H18" s="33"/>
      <c r="I18" s="33" t="s">
        <v>40</v>
      </c>
      <c r="J18" s="10"/>
      <c r="K18" s="7" t="s">
        <v>74</v>
      </c>
      <c r="L18" s="25" t="s">
        <v>73</v>
      </c>
      <c r="M18" s="24" t="s">
        <v>73</v>
      </c>
      <c r="N18" s="41" t="s">
        <v>72</v>
      </c>
      <c r="O18" s="22"/>
      <c r="P18" s="27" t="s">
        <v>40</v>
      </c>
      <c r="Q18" s="24" t="s">
        <v>73</v>
      </c>
      <c r="R18" s="9" t="s">
        <v>36</v>
      </c>
      <c r="S18" s="41" t="s">
        <v>72</v>
      </c>
      <c r="T18" s="22"/>
    </row>
    <row r="19" spans="2:20" ht="12.75">
      <c r="B19" s="13" t="s">
        <v>13</v>
      </c>
      <c r="C19" s="39">
        <v>20.4</v>
      </c>
      <c r="D19" s="33" t="s">
        <v>36</v>
      </c>
      <c r="E19" s="33"/>
      <c r="F19" s="33"/>
      <c r="G19" s="33" t="s">
        <v>78</v>
      </c>
      <c r="H19" s="33"/>
      <c r="I19" s="33"/>
      <c r="J19" s="10"/>
      <c r="K19" s="41" t="s">
        <v>72</v>
      </c>
      <c r="L19" s="22"/>
      <c r="M19" s="27" t="s">
        <v>40</v>
      </c>
      <c r="N19" s="24" t="s">
        <v>73</v>
      </c>
      <c r="O19" s="9" t="s">
        <v>36</v>
      </c>
      <c r="P19" s="41" t="s">
        <v>72</v>
      </c>
      <c r="Q19" s="22"/>
      <c r="R19" s="7" t="s">
        <v>74</v>
      </c>
      <c r="S19" s="24" t="s">
        <v>73</v>
      </c>
      <c r="T19" s="24" t="s">
        <v>73</v>
      </c>
    </row>
    <row r="20" spans="2:20" ht="12.75">
      <c r="B20" s="13" t="s">
        <v>14</v>
      </c>
      <c r="C20" s="39">
        <v>7.9</v>
      </c>
      <c r="D20" s="33" t="s">
        <v>72</v>
      </c>
      <c r="E20" s="33"/>
      <c r="F20" s="33" t="s">
        <v>72</v>
      </c>
      <c r="G20" s="33"/>
      <c r="H20" s="33"/>
      <c r="I20" s="33" t="s">
        <v>74</v>
      </c>
      <c r="J20" s="10"/>
      <c r="K20" s="41" t="s">
        <v>72</v>
      </c>
      <c r="L20" s="22"/>
      <c r="M20" s="27" t="s">
        <v>40</v>
      </c>
      <c r="N20" s="24" t="s">
        <v>73</v>
      </c>
      <c r="O20" s="9" t="s">
        <v>36</v>
      </c>
      <c r="P20" s="41" t="s">
        <v>72</v>
      </c>
      <c r="Q20" s="22"/>
      <c r="R20" s="7" t="s">
        <v>74</v>
      </c>
      <c r="S20" s="24" t="s">
        <v>73</v>
      </c>
      <c r="T20" s="24" t="s">
        <v>73</v>
      </c>
    </row>
    <row r="21" spans="2:20" ht="12.75">
      <c r="B21" s="13" t="s">
        <v>15</v>
      </c>
      <c r="C21" s="39">
        <v>1.5</v>
      </c>
      <c r="D21" s="33" t="s">
        <v>40</v>
      </c>
      <c r="E21" s="33"/>
      <c r="F21" s="33" t="s">
        <v>73</v>
      </c>
      <c r="G21" s="33"/>
      <c r="H21" s="33"/>
      <c r="I21" s="33" t="s">
        <v>40</v>
      </c>
      <c r="J21" s="10"/>
      <c r="K21" s="41" t="s">
        <v>72</v>
      </c>
      <c r="L21" s="22"/>
      <c r="M21" s="27" t="s">
        <v>40</v>
      </c>
      <c r="N21" s="24" t="s">
        <v>73</v>
      </c>
      <c r="O21" s="9" t="s">
        <v>36</v>
      </c>
      <c r="P21" s="41" t="s">
        <v>72</v>
      </c>
      <c r="Q21" s="22"/>
      <c r="R21" s="7" t="s">
        <v>74</v>
      </c>
      <c r="S21" s="24" t="s">
        <v>73</v>
      </c>
      <c r="T21" s="24" t="s">
        <v>73</v>
      </c>
    </row>
    <row r="22" spans="2:20" ht="12.75">
      <c r="B22" s="13" t="s">
        <v>16</v>
      </c>
      <c r="C22" s="39">
        <v>31.9</v>
      </c>
      <c r="D22" s="33" t="s">
        <v>40</v>
      </c>
      <c r="E22" s="33"/>
      <c r="F22" s="33"/>
      <c r="G22" s="33" t="s">
        <v>78</v>
      </c>
      <c r="H22" s="33"/>
      <c r="I22" s="33" t="s">
        <v>72</v>
      </c>
      <c r="J22" s="10"/>
      <c r="K22" s="6"/>
      <c r="L22" s="28" t="s">
        <v>40</v>
      </c>
      <c r="M22" s="24" t="s">
        <v>73</v>
      </c>
      <c r="N22" s="9" t="s">
        <v>36</v>
      </c>
      <c r="O22" s="41" t="s">
        <v>72</v>
      </c>
      <c r="P22" s="22"/>
      <c r="Q22" s="7" t="s">
        <v>74</v>
      </c>
      <c r="R22" s="24" t="s">
        <v>73</v>
      </c>
      <c r="S22" s="24" t="s">
        <v>73</v>
      </c>
      <c r="T22" s="6" t="s">
        <v>72</v>
      </c>
    </row>
    <row r="23" spans="2:20" ht="12.75">
      <c r="B23" s="13" t="s">
        <v>17</v>
      </c>
      <c r="C23" s="39">
        <v>1.8</v>
      </c>
      <c r="D23" s="33" t="s">
        <v>40</v>
      </c>
      <c r="E23" s="33" t="s">
        <v>36</v>
      </c>
      <c r="F23" s="33" t="s">
        <v>73</v>
      </c>
      <c r="G23" s="33" t="s">
        <v>74</v>
      </c>
      <c r="H23" s="33"/>
      <c r="I23" s="33"/>
      <c r="J23" s="10"/>
      <c r="K23" s="24" t="s">
        <v>73</v>
      </c>
      <c r="L23" s="41" t="s">
        <v>72</v>
      </c>
      <c r="M23" s="22"/>
      <c r="N23" s="27" t="s">
        <v>40</v>
      </c>
      <c r="O23" s="24" t="s">
        <v>73</v>
      </c>
      <c r="P23" s="9" t="s">
        <v>36</v>
      </c>
      <c r="Q23" s="41" t="s">
        <v>72</v>
      </c>
      <c r="R23" s="22"/>
      <c r="S23" s="7" t="s">
        <v>74</v>
      </c>
      <c r="T23" s="24" t="s">
        <v>73</v>
      </c>
    </row>
    <row r="24" spans="2:20" ht="12.75">
      <c r="B24" s="13" t="s">
        <v>18</v>
      </c>
      <c r="C24" s="39">
        <v>3.4</v>
      </c>
      <c r="D24" s="33"/>
      <c r="E24" s="33"/>
      <c r="F24" s="33"/>
      <c r="G24" s="33" t="s">
        <v>36</v>
      </c>
      <c r="H24" s="33"/>
      <c r="I24" s="33" t="s">
        <v>40</v>
      </c>
      <c r="J24" s="10"/>
      <c r="K24" s="7" t="s">
        <v>74</v>
      </c>
      <c r="L24" s="25" t="s">
        <v>73</v>
      </c>
      <c r="M24" s="24" t="s">
        <v>73</v>
      </c>
      <c r="N24" s="6" t="s">
        <v>72</v>
      </c>
      <c r="O24" s="6"/>
      <c r="P24" s="27" t="s">
        <v>40</v>
      </c>
      <c r="Q24" s="24" t="s">
        <v>73</v>
      </c>
      <c r="R24" s="9" t="s">
        <v>36</v>
      </c>
      <c r="S24" s="41" t="s">
        <v>72</v>
      </c>
      <c r="T24" s="22"/>
    </row>
    <row r="25" spans="2:20" ht="12.75">
      <c r="B25" s="13" t="s">
        <v>19</v>
      </c>
      <c r="C25" s="39">
        <v>16.9</v>
      </c>
      <c r="D25" s="33" t="s">
        <v>40</v>
      </c>
      <c r="E25" s="33" t="s">
        <v>73</v>
      </c>
      <c r="F25" s="33"/>
      <c r="G25" s="33" t="s">
        <v>74</v>
      </c>
      <c r="H25" s="33"/>
      <c r="I25" s="33"/>
      <c r="J25" s="10"/>
      <c r="K25" s="41" t="s">
        <v>72</v>
      </c>
      <c r="L25" s="22"/>
      <c r="M25" s="27" t="s">
        <v>40</v>
      </c>
      <c r="N25" s="24" t="s">
        <v>73</v>
      </c>
      <c r="O25" s="9" t="s">
        <v>36</v>
      </c>
      <c r="P25" s="6" t="s">
        <v>72</v>
      </c>
      <c r="Q25" s="6"/>
      <c r="R25" s="7" t="s">
        <v>74</v>
      </c>
      <c r="S25" s="24" t="s">
        <v>73</v>
      </c>
      <c r="T25" s="24" t="s">
        <v>73</v>
      </c>
    </row>
    <row r="26" spans="2:20" ht="12.75">
      <c r="B26" s="13" t="s">
        <v>20</v>
      </c>
      <c r="C26" s="39">
        <v>11</v>
      </c>
      <c r="D26" s="33" t="s">
        <v>74</v>
      </c>
      <c r="E26" s="33"/>
      <c r="F26" s="33" t="s">
        <v>73</v>
      </c>
      <c r="G26" s="33"/>
      <c r="H26" s="33" t="s">
        <v>80</v>
      </c>
      <c r="I26" s="33"/>
      <c r="J26" s="10"/>
      <c r="K26" s="27" t="s">
        <v>40</v>
      </c>
      <c r="L26" s="25" t="s">
        <v>73</v>
      </c>
      <c r="M26" s="9" t="s">
        <v>36</v>
      </c>
      <c r="N26" s="6" t="s">
        <v>72</v>
      </c>
      <c r="O26" s="6"/>
      <c r="P26" s="7" t="s">
        <v>74</v>
      </c>
      <c r="Q26" s="24" t="s">
        <v>73</v>
      </c>
      <c r="R26" s="24" t="s">
        <v>73</v>
      </c>
      <c r="S26" s="41" t="s">
        <v>72</v>
      </c>
      <c r="T26" s="22"/>
    </row>
    <row r="27" spans="2:20" ht="12.75">
      <c r="B27" s="13" t="s">
        <v>21</v>
      </c>
      <c r="C27" s="39">
        <v>11.7</v>
      </c>
      <c r="D27" s="33"/>
      <c r="E27" s="33" t="s">
        <v>78</v>
      </c>
      <c r="F27" s="33"/>
      <c r="G27" s="33" t="s">
        <v>73</v>
      </c>
      <c r="H27" s="33"/>
      <c r="I27" s="33"/>
      <c r="J27" s="10"/>
      <c r="K27" s="27" t="s">
        <v>40</v>
      </c>
      <c r="L27" s="25" t="s">
        <v>73</v>
      </c>
      <c r="M27" s="9" t="s">
        <v>36</v>
      </c>
      <c r="N27" s="6" t="s">
        <v>72</v>
      </c>
      <c r="O27" s="6"/>
      <c r="P27" s="7" t="s">
        <v>74</v>
      </c>
      <c r="Q27" s="24" t="s">
        <v>73</v>
      </c>
      <c r="R27" s="24" t="s">
        <v>73</v>
      </c>
      <c r="S27" s="41" t="s">
        <v>72</v>
      </c>
      <c r="T27" s="22"/>
    </row>
    <row r="28" spans="2:20" ht="12.75">
      <c r="B28" s="13" t="s">
        <v>22</v>
      </c>
      <c r="C28" s="39">
        <v>2.7</v>
      </c>
      <c r="D28" s="33" t="s">
        <v>81</v>
      </c>
      <c r="E28" s="33"/>
      <c r="F28" s="33"/>
      <c r="G28" s="33" t="s">
        <v>73</v>
      </c>
      <c r="H28" s="33"/>
      <c r="I28" s="33"/>
      <c r="J28" s="10"/>
      <c r="K28" s="41" t="s">
        <v>72</v>
      </c>
      <c r="L28" s="22"/>
      <c r="M28" s="27" t="s">
        <v>40</v>
      </c>
      <c r="N28" s="24" t="s">
        <v>73</v>
      </c>
      <c r="O28" s="9" t="s">
        <v>36</v>
      </c>
      <c r="P28" s="41" t="s">
        <v>72</v>
      </c>
      <c r="Q28" s="22"/>
      <c r="R28" s="7" t="s">
        <v>74</v>
      </c>
      <c r="S28" s="24" t="s">
        <v>73</v>
      </c>
      <c r="T28" s="24" t="s">
        <v>73</v>
      </c>
    </row>
    <row r="29" spans="2:20" ht="12.75">
      <c r="B29" s="13" t="s">
        <v>23</v>
      </c>
      <c r="C29" s="39">
        <v>18.8</v>
      </c>
      <c r="D29" s="33" t="s">
        <v>73</v>
      </c>
      <c r="E29" s="33"/>
      <c r="F29" s="33" t="s">
        <v>82</v>
      </c>
      <c r="G29" s="33" t="s">
        <v>74</v>
      </c>
      <c r="H29" s="33"/>
      <c r="I29" s="33"/>
      <c r="J29" s="10"/>
      <c r="K29" s="24" t="s">
        <v>73</v>
      </c>
      <c r="L29" s="26" t="s">
        <v>36</v>
      </c>
      <c r="M29" s="41" t="s">
        <v>72</v>
      </c>
      <c r="N29" s="22"/>
      <c r="O29" s="7" t="s">
        <v>74</v>
      </c>
      <c r="P29" s="24" t="s">
        <v>73</v>
      </c>
      <c r="Q29" s="24" t="s">
        <v>73</v>
      </c>
      <c r="R29" s="41" t="s">
        <v>72</v>
      </c>
      <c r="S29" s="22"/>
      <c r="T29" s="27" t="s">
        <v>40</v>
      </c>
    </row>
    <row r="30" spans="2:20" ht="12.75">
      <c r="B30" s="13" t="s">
        <v>24</v>
      </c>
      <c r="C30" s="39">
        <v>11.8</v>
      </c>
      <c r="D30" s="33" t="s">
        <v>40</v>
      </c>
      <c r="E30" s="33" t="s">
        <v>36</v>
      </c>
      <c r="F30" s="33" t="s">
        <v>73</v>
      </c>
      <c r="G30" s="33"/>
      <c r="H30" s="33"/>
      <c r="I30" s="33" t="s">
        <v>92</v>
      </c>
      <c r="J30" s="10"/>
      <c r="K30" s="24" t="s">
        <v>73</v>
      </c>
      <c r="L30" s="41" t="s">
        <v>72</v>
      </c>
      <c r="M30" s="22"/>
      <c r="N30" s="27" t="s">
        <v>40</v>
      </c>
      <c r="O30" s="24" t="s">
        <v>73</v>
      </c>
      <c r="P30" s="9" t="s">
        <v>36</v>
      </c>
      <c r="Q30" s="41" t="s">
        <v>72</v>
      </c>
      <c r="R30" s="22"/>
      <c r="S30" s="7" t="s">
        <v>74</v>
      </c>
      <c r="T30" s="24" t="s">
        <v>73</v>
      </c>
    </row>
    <row r="31" spans="2:20" ht="12.75">
      <c r="B31" s="13" t="s">
        <v>25</v>
      </c>
      <c r="C31" s="39">
        <v>135.6</v>
      </c>
      <c r="D31" s="33" t="s">
        <v>40</v>
      </c>
      <c r="E31" s="33" t="s">
        <v>72</v>
      </c>
      <c r="F31" s="33" t="s">
        <v>73</v>
      </c>
      <c r="G31" s="33" t="s">
        <v>80</v>
      </c>
      <c r="H31" s="33"/>
      <c r="I31" s="33"/>
      <c r="J31" s="10"/>
      <c r="K31" s="41" t="s">
        <v>72</v>
      </c>
      <c r="L31" s="22"/>
      <c r="M31" s="27" t="s">
        <v>40</v>
      </c>
      <c r="N31" s="24" t="s">
        <v>73</v>
      </c>
      <c r="O31" s="9" t="s">
        <v>36</v>
      </c>
      <c r="P31" s="41" t="s">
        <v>72</v>
      </c>
      <c r="Q31" s="22"/>
      <c r="R31" s="7" t="s">
        <v>74</v>
      </c>
      <c r="S31" s="24" t="s">
        <v>73</v>
      </c>
      <c r="T31" s="24" t="s">
        <v>73</v>
      </c>
    </row>
    <row r="32" spans="2:20" ht="12.75">
      <c r="B32" s="13" t="s">
        <v>26</v>
      </c>
      <c r="C32" s="39">
        <v>8.3</v>
      </c>
      <c r="D32" s="33" t="s">
        <v>83</v>
      </c>
      <c r="E32" s="33"/>
      <c r="F32" s="33" t="s">
        <v>36</v>
      </c>
      <c r="G32" s="33" t="s">
        <v>73</v>
      </c>
      <c r="H32" s="33"/>
      <c r="I32" s="33" t="s">
        <v>74</v>
      </c>
      <c r="J32" s="10"/>
      <c r="K32" s="24" t="s">
        <v>73</v>
      </c>
      <c r="L32" s="25" t="s">
        <v>73</v>
      </c>
      <c r="M32" s="41" t="s">
        <v>72</v>
      </c>
      <c r="N32" s="22"/>
      <c r="O32" s="27" t="s">
        <v>40</v>
      </c>
      <c r="P32" s="24" t="s">
        <v>73</v>
      </c>
      <c r="Q32" s="9" t="s">
        <v>36</v>
      </c>
      <c r="R32" s="41" t="s">
        <v>72</v>
      </c>
      <c r="S32" s="22"/>
      <c r="T32" s="7" t="s">
        <v>74</v>
      </c>
    </row>
    <row r="33" spans="2:20" ht="12.75">
      <c r="B33" s="13" t="s">
        <v>43</v>
      </c>
      <c r="C33" s="40">
        <v>0.2</v>
      </c>
      <c r="D33" s="34" t="s">
        <v>73</v>
      </c>
      <c r="E33" s="33" t="s">
        <v>36</v>
      </c>
      <c r="F33" s="33"/>
      <c r="G33" s="33"/>
      <c r="H33" s="33"/>
      <c r="I33" s="33"/>
      <c r="J33" s="10"/>
      <c r="K33" s="24" t="s">
        <v>73</v>
      </c>
      <c r="L33" s="41" t="s">
        <v>72</v>
      </c>
      <c r="M33" s="22"/>
      <c r="N33" s="27" t="s">
        <v>40</v>
      </c>
      <c r="O33" s="24" t="s">
        <v>73</v>
      </c>
      <c r="P33" s="9" t="s">
        <v>36</v>
      </c>
      <c r="Q33" s="41" t="s">
        <v>72</v>
      </c>
      <c r="R33" s="22"/>
      <c r="S33" s="7" t="s">
        <v>74</v>
      </c>
      <c r="T33" s="24" t="s">
        <v>73</v>
      </c>
    </row>
    <row r="34" spans="2:20" ht="12.75">
      <c r="B34" s="13" t="s">
        <v>27</v>
      </c>
      <c r="C34" s="39">
        <v>10</v>
      </c>
      <c r="D34" s="33" t="s">
        <v>40</v>
      </c>
      <c r="E34" s="33" t="s">
        <v>73</v>
      </c>
      <c r="F34" s="33" t="s">
        <v>36</v>
      </c>
      <c r="G34" s="33"/>
      <c r="H34" s="33"/>
      <c r="I34" s="33" t="s">
        <v>74</v>
      </c>
      <c r="J34" s="10"/>
      <c r="K34" s="24" t="s">
        <v>73</v>
      </c>
      <c r="L34" s="25" t="s">
        <v>73</v>
      </c>
      <c r="M34" s="41" t="s">
        <v>72</v>
      </c>
      <c r="N34" s="22"/>
      <c r="O34" s="27" t="s">
        <v>40</v>
      </c>
      <c r="P34" s="24" t="s">
        <v>73</v>
      </c>
      <c r="Q34" s="9" t="s">
        <v>36</v>
      </c>
      <c r="R34" s="41" t="s">
        <v>72</v>
      </c>
      <c r="S34" s="22"/>
      <c r="T34" s="7" t="s">
        <v>74</v>
      </c>
    </row>
    <row r="35" spans="2:20" ht="12.75">
      <c r="B35" s="13" t="s">
        <v>28</v>
      </c>
      <c r="C35" s="39">
        <v>5.3</v>
      </c>
      <c r="D35" s="33" t="s">
        <v>40</v>
      </c>
      <c r="E35" s="33"/>
      <c r="F35" s="33"/>
      <c r="G35" s="33" t="s">
        <v>72</v>
      </c>
      <c r="H35" s="33" t="s">
        <v>36</v>
      </c>
      <c r="I35" s="33" t="s">
        <v>40</v>
      </c>
      <c r="J35" s="10"/>
      <c r="K35" s="24" t="s">
        <v>73</v>
      </c>
      <c r="L35" s="25" t="s">
        <v>73</v>
      </c>
      <c r="M35" s="41" t="s">
        <v>72</v>
      </c>
      <c r="N35" s="22"/>
      <c r="O35" s="24" t="s">
        <v>73</v>
      </c>
      <c r="P35" s="24" t="s">
        <v>73</v>
      </c>
      <c r="Q35" s="27" t="s">
        <v>40</v>
      </c>
      <c r="R35" s="24" t="s">
        <v>73</v>
      </c>
      <c r="S35" s="9" t="s">
        <v>36</v>
      </c>
      <c r="T35" s="6" t="s">
        <v>72</v>
      </c>
    </row>
    <row r="36" spans="2:20" ht="12.75">
      <c r="B36" s="13" t="s">
        <v>29</v>
      </c>
      <c r="C36" s="39">
        <v>9.6</v>
      </c>
      <c r="D36" s="33"/>
      <c r="E36" s="33"/>
      <c r="F36" s="33"/>
      <c r="G36" s="33"/>
      <c r="H36" s="33"/>
      <c r="I36" s="33" t="s">
        <v>40</v>
      </c>
      <c r="J36" s="10"/>
      <c r="K36" s="41" t="s">
        <v>72</v>
      </c>
      <c r="L36" s="22"/>
      <c r="M36" s="27" t="s">
        <v>40</v>
      </c>
      <c r="N36" s="24" t="s">
        <v>73</v>
      </c>
      <c r="O36" s="9" t="s">
        <v>36</v>
      </c>
      <c r="P36" s="41" t="s">
        <v>72</v>
      </c>
      <c r="Q36" s="22"/>
      <c r="R36" s="7" t="s">
        <v>74</v>
      </c>
      <c r="S36" s="24" t="s">
        <v>73</v>
      </c>
      <c r="T36" s="24" t="s">
        <v>73</v>
      </c>
    </row>
    <row r="37" spans="2:20" ht="12.75">
      <c r="B37" s="13" t="s">
        <v>30</v>
      </c>
      <c r="C37" s="39">
        <v>33.5</v>
      </c>
      <c r="D37" s="33" t="s">
        <v>40</v>
      </c>
      <c r="E37" s="33"/>
      <c r="F37" s="33"/>
      <c r="G37" s="33"/>
      <c r="H37" s="33"/>
      <c r="I37" s="33" t="s">
        <v>40</v>
      </c>
      <c r="J37" s="10"/>
      <c r="K37" s="9" t="s">
        <v>36</v>
      </c>
      <c r="L37" s="41" t="s">
        <v>72</v>
      </c>
      <c r="M37" s="22"/>
      <c r="N37" s="7" t="s">
        <v>74</v>
      </c>
      <c r="O37" s="24" t="s">
        <v>73</v>
      </c>
      <c r="P37" s="24" t="s">
        <v>73</v>
      </c>
      <c r="Q37" s="41" t="s">
        <v>72</v>
      </c>
      <c r="R37" s="22"/>
      <c r="S37" s="27" t="s">
        <v>40</v>
      </c>
      <c r="T37" s="24" t="s">
        <v>73</v>
      </c>
    </row>
    <row r="38" spans="2:20" ht="12.75">
      <c r="B38" s="13" t="s">
        <v>31</v>
      </c>
      <c r="C38" s="39">
        <v>35.9</v>
      </c>
      <c r="D38" s="33" t="s">
        <v>72</v>
      </c>
      <c r="E38" s="33"/>
      <c r="F38" s="33" t="s">
        <v>36</v>
      </c>
      <c r="G38" s="33" t="s">
        <v>74</v>
      </c>
      <c r="H38" s="33"/>
      <c r="I38" s="33"/>
      <c r="J38" s="10"/>
      <c r="K38" s="24" t="s">
        <v>73</v>
      </c>
      <c r="L38" s="25" t="s">
        <v>73</v>
      </c>
      <c r="M38" s="41" t="s">
        <v>72</v>
      </c>
      <c r="N38" s="22"/>
      <c r="O38" s="27" t="s">
        <v>40</v>
      </c>
      <c r="P38" s="24" t="s">
        <v>73</v>
      </c>
      <c r="Q38" s="9" t="s">
        <v>36</v>
      </c>
      <c r="R38" s="41" t="s">
        <v>72</v>
      </c>
      <c r="S38" s="22"/>
      <c r="T38" s="7" t="s">
        <v>74</v>
      </c>
    </row>
    <row r="39" spans="2:20" ht="12.75">
      <c r="B39" s="13" t="s">
        <v>32</v>
      </c>
      <c r="C39" s="39">
        <v>4.9</v>
      </c>
      <c r="D39" s="33" t="s">
        <v>40</v>
      </c>
      <c r="E39" s="33"/>
      <c r="F39" s="33"/>
      <c r="G39" s="33"/>
      <c r="H39" s="33"/>
      <c r="I39" s="33"/>
      <c r="J39" s="10"/>
      <c r="K39" s="41" t="s">
        <v>72</v>
      </c>
      <c r="L39" s="22"/>
      <c r="M39" s="27" t="s">
        <v>40</v>
      </c>
      <c r="N39" s="24" t="s">
        <v>73</v>
      </c>
      <c r="O39" s="9" t="s">
        <v>36</v>
      </c>
      <c r="P39" s="41" t="s">
        <v>72</v>
      </c>
      <c r="Q39" s="22"/>
      <c r="R39" s="7" t="s">
        <v>74</v>
      </c>
      <c r="S39" s="24" t="s">
        <v>73</v>
      </c>
      <c r="T39" s="24" t="s">
        <v>73</v>
      </c>
    </row>
    <row r="40" spans="2:20" ht="12.75">
      <c r="B40" s="13" t="s">
        <v>33</v>
      </c>
      <c r="C40" s="39">
        <v>25.3</v>
      </c>
      <c r="D40" s="33" t="s">
        <v>74</v>
      </c>
      <c r="E40" s="33"/>
      <c r="F40" s="33" t="s">
        <v>84</v>
      </c>
      <c r="G40" s="33"/>
      <c r="H40" s="33"/>
      <c r="I40" s="33"/>
      <c r="J40" s="10"/>
      <c r="K40" s="24" t="s">
        <v>73</v>
      </c>
      <c r="L40" s="25" t="s">
        <v>73</v>
      </c>
      <c r="M40" s="41" t="s">
        <v>72</v>
      </c>
      <c r="N40" s="22"/>
      <c r="O40" s="27" t="s">
        <v>40</v>
      </c>
      <c r="P40" s="24" t="s">
        <v>73</v>
      </c>
      <c r="Q40" s="9" t="s">
        <v>36</v>
      </c>
      <c r="R40" s="41" t="s">
        <v>72</v>
      </c>
      <c r="S40" s="22"/>
      <c r="T40" s="7" t="s">
        <v>74</v>
      </c>
    </row>
    <row r="41" spans="2:20" ht="12.75">
      <c r="B41" s="13" t="s">
        <v>34</v>
      </c>
      <c r="C41" s="39">
        <v>10.4</v>
      </c>
      <c r="D41" s="33" t="s">
        <v>36</v>
      </c>
      <c r="E41" s="33" t="s">
        <v>74</v>
      </c>
      <c r="F41" s="33" t="s">
        <v>72</v>
      </c>
      <c r="G41" s="33"/>
      <c r="H41" s="33"/>
      <c r="I41" s="33" t="s">
        <v>40</v>
      </c>
      <c r="J41" s="10"/>
      <c r="K41" s="41" t="s">
        <v>72</v>
      </c>
      <c r="L41" s="22"/>
      <c r="M41" s="7" t="s">
        <v>74</v>
      </c>
      <c r="N41" s="24" t="s">
        <v>73</v>
      </c>
      <c r="O41" s="9" t="s">
        <v>36</v>
      </c>
      <c r="P41" s="41" t="s">
        <v>72</v>
      </c>
      <c r="Q41" s="22"/>
      <c r="R41" s="43" t="s">
        <v>40</v>
      </c>
      <c r="S41" s="24" t="s">
        <v>73</v>
      </c>
      <c r="T41" s="24" t="s">
        <v>73</v>
      </c>
    </row>
    <row r="42" spans="2:20" ht="12.75">
      <c r="B42" s="13" t="s">
        <v>35</v>
      </c>
      <c r="C42" s="39">
        <v>13.1</v>
      </c>
      <c r="D42" s="33"/>
      <c r="E42" s="33"/>
      <c r="F42" s="33" t="s">
        <v>36</v>
      </c>
      <c r="G42" s="33"/>
      <c r="H42" s="33"/>
      <c r="I42" s="33" t="s">
        <v>74</v>
      </c>
      <c r="J42" s="10"/>
      <c r="K42" s="24" t="s">
        <v>73</v>
      </c>
      <c r="L42" s="24" t="s">
        <v>73</v>
      </c>
      <c r="M42" s="41" t="s">
        <v>72</v>
      </c>
      <c r="N42" s="22"/>
      <c r="O42" s="27" t="s">
        <v>40</v>
      </c>
      <c r="P42" s="24" t="s">
        <v>73</v>
      </c>
      <c r="Q42" s="9" t="s">
        <v>36</v>
      </c>
      <c r="R42" s="41" t="s">
        <v>72</v>
      </c>
      <c r="S42" s="22"/>
      <c r="T42" s="7" t="s">
        <v>74</v>
      </c>
    </row>
    <row r="43" spans="2:20" ht="7.5" customHeight="1">
      <c r="B43" s="14"/>
      <c r="C43" s="38"/>
      <c r="D43" s="4"/>
      <c r="E43" s="4"/>
      <c r="F43" s="4"/>
      <c r="G43" s="4"/>
      <c r="H43" s="4"/>
      <c r="I43" s="4"/>
      <c r="J43" s="4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3:20" ht="13.5" customHeight="1">
      <c r="C44" s="36" t="s">
        <v>64</v>
      </c>
      <c r="D44" s="4"/>
      <c r="E44" s="4"/>
      <c r="F44" s="4"/>
      <c r="G44" s="4"/>
      <c r="H44" s="4"/>
      <c r="I44" s="4"/>
      <c r="J44" s="4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3:22" ht="12.75">
      <c r="C45" s="44" t="s">
        <v>61</v>
      </c>
      <c r="D45" s="30">
        <f>'Cost 2000-2005'!J13</f>
        <v>55.13</v>
      </c>
      <c r="E45" s="30">
        <f>'Cost 2000-2005'!J14</f>
        <v>25.02</v>
      </c>
      <c r="F45" s="30">
        <f>'Cost 2000-2005'!J15</f>
        <v>110.55</v>
      </c>
      <c r="G45" s="30">
        <f>'Cost 2000-2005'!J16</f>
        <v>97.3</v>
      </c>
      <c r="H45" s="30">
        <f>'Cost 2000-2005'!J17</f>
        <v>85.5</v>
      </c>
      <c r="I45" s="30">
        <f>'Cost 2000-2005'!J18</f>
        <v>16.59</v>
      </c>
      <c r="K45" s="30">
        <f>'Cost per year'!C31</f>
        <v>77.12</v>
      </c>
      <c r="L45" s="30">
        <f>'Cost per year'!D31</f>
        <v>64.99000000000001</v>
      </c>
      <c r="M45" s="30">
        <f>'Cost per year'!E31</f>
        <v>59.97</v>
      </c>
      <c r="N45" s="30">
        <f>'Cost per year'!F31</f>
        <v>51.56</v>
      </c>
      <c r="O45" s="30">
        <f>'Cost per year'!G31</f>
        <v>297.74</v>
      </c>
      <c r="P45" s="30">
        <f>'Cost per year'!H31</f>
        <v>40.97</v>
      </c>
      <c r="Q45" s="30">
        <f>'Cost per year'!I31</f>
        <v>112.87</v>
      </c>
      <c r="R45" s="30">
        <f>'Cost per year'!J31</f>
        <v>42.84</v>
      </c>
      <c r="S45" s="30">
        <f>'Cost per year'!K31</f>
        <v>100.53</v>
      </c>
      <c r="T45" s="30">
        <f>'Cost per year'!L31</f>
        <v>27.22</v>
      </c>
      <c r="U45" s="54"/>
      <c r="V45" s="2"/>
    </row>
    <row r="46" spans="4:22" ht="12.75">
      <c r="D46" s="36" t="s">
        <v>101</v>
      </c>
      <c r="E46" s="46">
        <f>'Cost 2000-2005'!J21</f>
        <v>65.015</v>
      </c>
      <c r="H46" s="45"/>
      <c r="I46" s="45"/>
      <c r="J46" s="36" t="s">
        <v>100</v>
      </c>
      <c r="K46" s="30">
        <f>39*'Cost per country'!$C$5</f>
        <v>17.55</v>
      </c>
      <c r="L46" s="30">
        <f>39*'Cost per country'!$C$5</f>
        <v>17.55</v>
      </c>
      <c r="M46" s="30">
        <f>39*'Cost per country'!$C$5</f>
        <v>17.55</v>
      </c>
      <c r="N46" s="30">
        <f>39*'Cost per country'!$C$5</f>
        <v>17.55</v>
      </c>
      <c r="O46" s="30">
        <f>39*'Cost per country'!$C$5</f>
        <v>17.55</v>
      </c>
      <c r="P46" s="30">
        <f>39*'Cost per country'!$C$5</f>
        <v>17.55</v>
      </c>
      <c r="Q46" s="30">
        <f>39*'Cost per country'!$C$5</f>
        <v>17.55</v>
      </c>
      <c r="R46" s="30">
        <f>39*'Cost per country'!$C$5</f>
        <v>17.55</v>
      </c>
      <c r="S46" s="30">
        <f>39*'Cost per country'!$C$5</f>
        <v>17.55</v>
      </c>
      <c r="T46" s="30">
        <f>39*'Cost per country'!$C$5</f>
        <v>17.55</v>
      </c>
      <c r="U46" s="2"/>
      <c r="V46" s="2"/>
    </row>
    <row r="47" spans="4:22" ht="12.75">
      <c r="D47" s="36"/>
      <c r="E47" s="46"/>
      <c r="H47" s="45"/>
      <c r="I47" s="45"/>
      <c r="J47" s="36" t="s">
        <v>97</v>
      </c>
      <c r="K47" s="49">
        <f>K45+K46</f>
        <v>94.67</v>
      </c>
      <c r="L47" s="49">
        <f aca="true" t="shared" si="1" ref="L47:T47">L45+L46</f>
        <v>82.54</v>
      </c>
      <c r="M47" s="49">
        <f t="shared" si="1"/>
        <v>77.52</v>
      </c>
      <c r="N47" s="49">
        <f t="shared" si="1"/>
        <v>69.11</v>
      </c>
      <c r="O47" s="49">
        <f t="shared" si="1"/>
        <v>315.29</v>
      </c>
      <c r="P47" s="49">
        <f t="shared" si="1"/>
        <v>58.519999999999996</v>
      </c>
      <c r="Q47" s="49">
        <f t="shared" si="1"/>
        <v>130.42000000000002</v>
      </c>
      <c r="R47" s="49">
        <f t="shared" si="1"/>
        <v>60.39</v>
      </c>
      <c r="S47" s="49">
        <f t="shared" si="1"/>
        <v>118.08</v>
      </c>
      <c r="T47" s="49">
        <f t="shared" si="1"/>
        <v>44.769999999999996</v>
      </c>
      <c r="U47" s="2"/>
      <c r="V47" s="2"/>
    </row>
    <row r="48" spans="4:20" ht="13.5" customHeight="1">
      <c r="D48" s="16"/>
      <c r="J48" s="36" t="s">
        <v>60</v>
      </c>
      <c r="K48" s="30">
        <f>K47</f>
        <v>94.67</v>
      </c>
      <c r="L48" s="30">
        <f>K48+L47</f>
        <v>177.21</v>
      </c>
      <c r="M48" s="30">
        <f aca="true" t="shared" si="2" ref="M48:T48">L48+M45</f>
        <v>237.18</v>
      </c>
      <c r="N48" s="30">
        <f t="shared" si="2"/>
        <v>288.74</v>
      </c>
      <c r="O48" s="30">
        <f t="shared" si="2"/>
        <v>586.48</v>
      </c>
      <c r="P48" s="30">
        <f t="shared" si="2"/>
        <v>627.45</v>
      </c>
      <c r="Q48" s="30">
        <f t="shared" si="2"/>
        <v>740.32</v>
      </c>
      <c r="R48" s="30">
        <f t="shared" si="2"/>
        <v>783.1600000000001</v>
      </c>
      <c r="S48" s="30">
        <f t="shared" si="2"/>
        <v>883.69</v>
      </c>
      <c r="T48" s="30">
        <f t="shared" si="2"/>
        <v>910.9100000000001</v>
      </c>
    </row>
    <row r="49" ht="7.5" customHeight="1"/>
    <row r="50" ht="12.75">
      <c r="L50" s="2">
        <f>K50+L48</f>
        <v>177.21</v>
      </c>
    </row>
    <row r="51" spans="2:8" ht="12.75">
      <c r="B51" s="17"/>
      <c r="H51" s="37" t="s">
        <v>65</v>
      </c>
    </row>
    <row r="52" spans="4:10" ht="12.75">
      <c r="D52" s="3"/>
      <c r="F52" s="15"/>
      <c r="G52" s="36" t="s">
        <v>85</v>
      </c>
      <c r="H52" s="3" t="s">
        <v>66</v>
      </c>
      <c r="J52" s="3"/>
    </row>
    <row r="53" spans="4:10" ht="12.75">
      <c r="D53" s="3"/>
      <c r="F53" s="15"/>
      <c r="G53" s="36" t="s">
        <v>86</v>
      </c>
      <c r="H53" s="3" t="s">
        <v>69</v>
      </c>
      <c r="J53" s="3"/>
    </row>
    <row r="54" spans="4:10" ht="12.75">
      <c r="D54" s="3"/>
      <c r="F54" s="15"/>
      <c r="G54" s="36" t="s">
        <v>90</v>
      </c>
      <c r="H54" s="3" t="s">
        <v>68</v>
      </c>
      <c r="J54" s="3"/>
    </row>
    <row r="55" spans="4:10" ht="12.75">
      <c r="D55" s="3"/>
      <c r="F55" s="15"/>
      <c r="G55" s="36" t="s">
        <v>87</v>
      </c>
      <c r="H55" s="3" t="s">
        <v>70</v>
      </c>
      <c r="J55" s="3"/>
    </row>
    <row r="56" spans="6:8" ht="12.75">
      <c r="F56" s="15"/>
      <c r="G56" s="36" t="s">
        <v>88</v>
      </c>
      <c r="H56" s="3" t="s">
        <v>67</v>
      </c>
    </row>
    <row r="57" spans="4:10" ht="12.75">
      <c r="D57" s="3"/>
      <c r="F57" s="15"/>
      <c r="G57" s="47" t="s">
        <v>96</v>
      </c>
      <c r="H57" s="3" t="s">
        <v>102</v>
      </c>
      <c r="J57" s="3"/>
    </row>
    <row r="58" ht="12.75">
      <c r="B58" s="11" t="s">
        <v>38</v>
      </c>
    </row>
    <row r="59" spans="2:9" ht="48.75" customHeight="1">
      <c r="B59" s="50" t="s">
        <v>91</v>
      </c>
      <c r="C59" s="50"/>
      <c r="D59" s="50"/>
      <c r="E59" s="50"/>
      <c r="F59" s="50"/>
      <c r="G59" s="50"/>
      <c r="H59" s="50"/>
      <c r="I59" s="31"/>
    </row>
    <row r="60" spans="2:9" ht="36.75" customHeight="1">
      <c r="B60" s="50" t="s">
        <v>89</v>
      </c>
      <c r="C60" s="50"/>
      <c r="D60" s="50"/>
      <c r="E60" s="50"/>
      <c r="F60" s="50"/>
      <c r="G60" s="50"/>
      <c r="H60" s="50"/>
      <c r="I60" s="31"/>
    </row>
    <row r="61" spans="2:9" ht="12.75">
      <c r="B61" s="31"/>
      <c r="C61" s="32"/>
      <c r="D61" s="31"/>
      <c r="E61" s="31"/>
      <c r="F61" s="31"/>
      <c r="G61" s="31"/>
      <c r="H61" s="31"/>
      <c r="I61" s="31"/>
    </row>
    <row r="62" spans="2:9" ht="5.25" customHeight="1">
      <c r="B62" s="18"/>
      <c r="C62" s="20"/>
      <c r="D62" s="19"/>
      <c r="E62" s="19"/>
      <c r="F62" s="19"/>
      <c r="G62" s="19"/>
      <c r="H62" s="19"/>
      <c r="I62" s="19"/>
    </row>
    <row r="69" ht="12.75">
      <c r="B69" s="11" t="s">
        <v>45</v>
      </c>
    </row>
    <row r="70" ht="12.75">
      <c r="B70" s="11" t="s">
        <v>46</v>
      </c>
    </row>
    <row r="71" ht="12.75">
      <c r="B71" s="11" t="s">
        <v>47</v>
      </c>
    </row>
    <row r="72" ht="12.75">
      <c r="B72" s="11" t="s">
        <v>71</v>
      </c>
    </row>
  </sheetData>
  <sheetProtection/>
  <mergeCells count="3">
    <mergeCell ref="B59:H59"/>
    <mergeCell ref="B1:T1"/>
    <mergeCell ref="B60:H60"/>
  </mergeCells>
  <printOptions horizontalCentered="1" verticalCentered="1"/>
  <pageMargins left="0.47" right="0.41" top="0.61" bottom="0.35" header="0.5" footer="0.25"/>
  <pageSetup fitToHeight="1" fitToWidth="1"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0"/>
  <sheetViews>
    <sheetView zoomScalePageLayoutView="0" workbookViewId="0" topLeftCell="A22">
      <selection activeCell="J10" sqref="J10"/>
    </sheetView>
  </sheetViews>
  <sheetFormatPr defaultColWidth="9.140625" defaultRowHeight="12.75"/>
  <cols>
    <col min="2" max="2" width="20.8515625" style="0" customWidth="1"/>
    <col min="3" max="3" width="10.140625" style="0" customWidth="1"/>
    <col min="4" max="4" width="10.8515625" style="0" customWidth="1"/>
    <col min="8" max="8" width="14.140625" style="0" customWidth="1"/>
    <col min="9" max="9" width="8.28125" style="0" customWidth="1"/>
    <col min="10" max="10" width="10.7109375" style="0" customWidth="1"/>
    <col min="13" max="13" width="10.28125" style="0" customWidth="1"/>
    <col min="14" max="14" width="13.00390625" style="0" customWidth="1"/>
  </cols>
  <sheetData>
    <row r="1" spans="2:11" ht="12.75">
      <c r="B1" t="s">
        <v>48</v>
      </c>
      <c r="C1">
        <v>0.95</v>
      </c>
      <c r="D1">
        <v>2</v>
      </c>
      <c r="E1">
        <f>C1*D1</f>
        <v>1.9</v>
      </c>
      <c r="H1" t="s">
        <v>55</v>
      </c>
      <c r="J1">
        <v>1</v>
      </c>
      <c r="K1" t="s">
        <v>57</v>
      </c>
    </row>
    <row r="2" spans="2:11" ht="12.75">
      <c r="B2" t="s">
        <v>49</v>
      </c>
      <c r="C2">
        <v>1.9</v>
      </c>
      <c r="D2">
        <v>1</v>
      </c>
      <c r="E2">
        <f>C2*D2</f>
        <v>1.9</v>
      </c>
      <c r="H2" t="s">
        <v>75</v>
      </c>
      <c r="J2">
        <v>0</v>
      </c>
      <c r="K2" t="s">
        <v>58</v>
      </c>
    </row>
    <row r="3" spans="2:5" ht="12.75">
      <c r="B3" t="s">
        <v>50</v>
      </c>
      <c r="C3">
        <v>0.34</v>
      </c>
      <c r="D3">
        <v>4</v>
      </c>
      <c r="E3">
        <f>C3*D3</f>
        <v>1.36</v>
      </c>
    </row>
    <row r="4" spans="2:5" ht="12.75">
      <c r="B4" s="1" t="s">
        <v>51</v>
      </c>
      <c r="C4" s="1">
        <v>0.55</v>
      </c>
      <c r="D4" s="1">
        <v>1</v>
      </c>
      <c r="E4" s="1">
        <f>C4*D4</f>
        <v>0.55</v>
      </c>
    </row>
    <row r="5" spans="2:6" ht="12.75">
      <c r="B5" s="48" t="s">
        <v>98</v>
      </c>
      <c r="C5" s="48">
        <v>0.45</v>
      </c>
      <c r="E5">
        <f>SUM(E1:E4)</f>
        <v>5.71</v>
      </c>
      <c r="F5" t="s">
        <v>58</v>
      </c>
    </row>
    <row r="8" spans="4:16" ht="12.75">
      <c r="D8" s="52" t="s">
        <v>54</v>
      </c>
      <c r="E8" s="52"/>
      <c r="F8" s="52"/>
      <c r="G8" s="52"/>
      <c r="H8" s="52"/>
      <c r="I8" s="52"/>
      <c r="J8" s="53" t="s">
        <v>39</v>
      </c>
      <c r="K8" s="53"/>
      <c r="L8" s="53"/>
      <c r="M8" s="53"/>
      <c r="N8" s="53"/>
      <c r="O8" s="53"/>
      <c r="P8" s="53"/>
    </row>
    <row r="9" spans="3:16" ht="12.75">
      <c r="C9" t="s">
        <v>44</v>
      </c>
      <c r="D9" s="3" t="s">
        <v>52</v>
      </c>
      <c r="E9" s="3" t="s">
        <v>50</v>
      </c>
      <c r="F9" s="3" t="s">
        <v>49</v>
      </c>
      <c r="G9" s="3" t="s">
        <v>51</v>
      </c>
      <c r="H9" s="3" t="s">
        <v>53</v>
      </c>
      <c r="I9" s="3" t="s">
        <v>37</v>
      </c>
      <c r="J9" s="3" t="s">
        <v>52</v>
      </c>
      <c r="K9" s="3" t="s">
        <v>50</v>
      </c>
      <c r="L9" s="3" t="s">
        <v>49</v>
      </c>
      <c r="M9" s="3" t="s">
        <v>51</v>
      </c>
      <c r="N9" s="3" t="s">
        <v>53</v>
      </c>
      <c r="O9" s="3" t="s">
        <v>37</v>
      </c>
      <c r="P9" s="3" t="s">
        <v>59</v>
      </c>
    </row>
    <row r="10" spans="2:16" ht="12.75">
      <c r="B10" s="8" t="s">
        <v>0</v>
      </c>
      <c r="C10" s="8">
        <f>Summary!C4</f>
        <v>13.5</v>
      </c>
      <c r="D10">
        <f>COUNTIF(Summary!K4:T4,"C")</f>
        <v>1</v>
      </c>
      <c r="E10">
        <f>COUNTIF(Summary!K4:T4,"M")</f>
        <v>1</v>
      </c>
      <c r="F10">
        <f>COUNTIF(Summary!K4:T4,"D")</f>
        <v>1</v>
      </c>
      <c r="G10">
        <f>COUNTIF(Summary!K4:T4,"P")</f>
        <v>3</v>
      </c>
      <c r="H10">
        <f>COUNTIF(Summary!K4:T4,"I")</f>
        <v>2</v>
      </c>
      <c r="I10">
        <v>2</v>
      </c>
      <c r="J10">
        <f>C10*D10*$J$1</f>
        <v>13.5</v>
      </c>
      <c r="K10">
        <f>E10*$C$3</f>
        <v>0.34</v>
      </c>
      <c r="L10">
        <f>F10*$C$2</f>
        <v>1.9</v>
      </c>
      <c r="M10">
        <f>G10*$C$4</f>
        <v>1.6500000000000001</v>
      </c>
      <c r="N10">
        <f>H10*$C$1</f>
        <v>1.9</v>
      </c>
      <c r="O10">
        <f>I10*$J$2</f>
        <v>0</v>
      </c>
      <c r="P10">
        <f>SUM(J10:O10)</f>
        <v>19.29</v>
      </c>
    </row>
    <row r="11" spans="2:16" ht="12.75">
      <c r="B11" s="8" t="s">
        <v>1</v>
      </c>
      <c r="C11" s="8">
        <f>Summary!C5</f>
        <v>6.7</v>
      </c>
      <c r="D11">
        <f>COUNTIF(Summary!K5:T5,"C")</f>
        <v>1</v>
      </c>
      <c r="E11">
        <f>COUNTIF(Summary!K5:T5,"M")</f>
        <v>1</v>
      </c>
      <c r="F11">
        <f>COUNTIF(Summary!K5:T5,"D")</f>
        <v>1</v>
      </c>
      <c r="G11">
        <f>COUNTIF(Summary!K5:T5,"P")</f>
        <v>3</v>
      </c>
      <c r="H11">
        <f>COUNTIF(Summary!K5:T5,"I")</f>
        <v>2</v>
      </c>
      <c r="I11">
        <v>2</v>
      </c>
      <c r="J11">
        <f aca="true" t="shared" si="0" ref="J11:J48">C11*D11*$J$1</f>
        <v>6.7</v>
      </c>
      <c r="K11">
        <f aca="true" t="shared" si="1" ref="K11:K48">E11*$C$3</f>
        <v>0.34</v>
      </c>
      <c r="L11">
        <f aca="true" t="shared" si="2" ref="L11:L48">F11*$C$2</f>
        <v>1.9</v>
      </c>
      <c r="M11">
        <f aca="true" t="shared" si="3" ref="M11:M48">G11*$C$4</f>
        <v>1.6500000000000001</v>
      </c>
      <c r="N11">
        <f aca="true" t="shared" si="4" ref="N11:N48">H11*$C$1</f>
        <v>1.9</v>
      </c>
      <c r="O11">
        <f aca="true" t="shared" si="5" ref="O11:O48">I11*$J$2</f>
        <v>0</v>
      </c>
      <c r="P11">
        <f aca="true" t="shared" si="6" ref="P11:P48">SUM(J11:O11)</f>
        <v>12.49</v>
      </c>
    </row>
    <row r="12" spans="2:16" ht="12.75">
      <c r="B12" s="8" t="s">
        <v>2</v>
      </c>
      <c r="C12" s="8">
        <f>Summary!C6</f>
        <v>12.1</v>
      </c>
      <c r="D12">
        <f>COUNTIF(Summary!K6:T6,"C")</f>
        <v>1</v>
      </c>
      <c r="E12">
        <f>COUNTIF(Summary!K6:T6,"M")</f>
        <v>1</v>
      </c>
      <c r="F12">
        <f>COUNTIF(Summary!K6:T6,"D")</f>
        <v>1</v>
      </c>
      <c r="G12">
        <f>COUNTIF(Summary!K6:T6,"P")</f>
        <v>3</v>
      </c>
      <c r="H12">
        <f>COUNTIF(Summary!K6:T6,"I")</f>
        <v>2</v>
      </c>
      <c r="I12">
        <v>2</v>
      </c>
      <c r="J12">
        <f t="shared" si="0"/>
        <v>12.1</v>
      </c>
      <c r="K12">
        <f t="shared" si="1"/>
        <v>0.34</v>
      </c>
      <c r="L12">
        <f t="shared" si="2"/>
        <v>1.9</v>
      </c>
      <c r="M12">
        <f t="shared" si="3"/>
        <v>1.6500000000000001</v>
      </c>
      <c r="N12">
        <f t="shared" si="4"/>
        <v>1.9</v>
      </c>
      <c r="O12">
        <f t="shared" si="5"/>
        <v>0</v>
      </c>
      <c r="P12">
        <f t="shared" si="6"/>
        <v>17.89</v>
      </c>
    </row>
    <row r="13" spans="2:16" ht="12.75">
      <c r="B13" s="8" t="s">
        <v>3</v>
      </c>
      <c r="C13" s="8">
        <f>Summary!C7</f>
        <v>7.2</v>
      </c>
      <c r="D13">
        <f>COUNTIF(Summary!K7:T7,"C")</f>
        <v>1</v>
      </c>
      <c r="E13">
        <f>COUNTIF(Summary!K7:T7,"M")</f>
        <v>1</v>
      </c>
      <c r="F13">
        <f>COUNTIF(Summary!K7:T7,"D")</f>
        <v>1</v>
      </c>
      <c r="G13">
        <f>COUNTIF(Summary!K7:T7,"P")</f>
        <v>3</v>
      </c>
      <c r="H13">
        <f>COUNTIF(Summary!K7:T7,"I")</f>
        <v>3</v>
      </c>
      <c r="I13">
        <v>2</v>
      </c>
      <c r="J13">
        <f t="shared" si="0"/>
        <v>7.2</v>
      </c>
      <c r="K13">
        <f t="shared" si="1"/>
        <v>0.34</v>
      </c>
      <c r="L13">
        <f t="shared" si="2"/>
        <v>1.9</v>
      </c>
      <c r="M13">
        <f t="shared" si="3"/>
        <v>1.6500000000000001</v>
      </c>
      <c r="N13">
        <f t="shared" si="4"/>
        <v>2.8499999999999996</v>
      </c>
      <c r="O13">
        <f t="shared" si="5"/>
        <v>0</v>
      </c>
      <c r="P13">
        <f t="shared" si="6"/>
        <v>13.94</v>
      </c>
    </row>
    <row r="14" spans="2:16" ht="12.75">
      <c r="B14" s="8" t="s">
        <v>4</v>
      </c>
      <c r="C14" s="8">
        <f>Summary!C8</f>
        <v>16.1</v>
      </c>
      <c r="D14">
        <f>COUNTIF(Summary!K8:T8,"C")</f>
        <v>1</v>
      </c>
      <c r="E14">
        <f>COUNTIF(Summary!K8:T8,"M")</f>
        <v>1</v>
      </c>
      <c r="F14">
        <f>COUNTIF(Summary!K8:T8,"D")</f>
        <v>1</v>
      </c>
      <c r="G14">
        <f>COUNTIF(Summary!K8:T8,"P")</f>
        <v>3</v>
      </c>
      <c r="H14">
        <f>COUNTIF(Summary!K8:T8,"I")</f>
        <v>2</v>
      </c>
      <c r="I14">
        <v>2</v>
      </c>
      <c r="J14">
        <f t="shared" si="0"/>
        <v>16.1</v>
      </c>
      <c r="K14">
        <f t="shared" si="1"/>
        <v>0.34</v>
      </c>
      <c r="L14">
        <f t="shared" si="2"/>
        <v>1.9</v>
      </c>
      <c r="M14">
        <f t="shared" si="3"/>
        <v>1.6500000000000001</v>
      </c>
      <c r="N14">
        <f t="shared" si="4"/>
        <v>1.9</v>
      </c>
      <c r="O14">
        <f t="shared" si="5"/>
        <v>0</v>
      </c>
      <c r="P14">
        <f t="shared" si="6"/>
        <v>21.889999999999997</v>
      </c>
    </row>
    <row r="15" spans="2:16" ht="12.75">
      <c r="B15" s="8" t="s">
        <v>41</v>
      </c>
      <c r="C15" s="8">
        <f>Summary!C9</f>
        <v>0.5</v>
      </c>
      <c r="D15">
        <f>COUNTIF(Summary!K9:T9,"C")</f>
        <v>1</v>
      </c>
      <c r="E15">
        <f>COUNTIF(Summary!K9:T9,"M")</f>
        <v>1</v>
      </c>
      <c r="F15">
        <f>COUNTIF(Summary!K9:T9,"D")</f>
        <v>1</v>
      </c>
      <c r="G15">
        <f>COUNTIF(Summary!K9:T9,"P")</f>
        <v>3</v>
      </c>
      <c r="H15">
        <f>COUNTIF(Summary!K9:T9,"I")</f>
        <v>2</v>
      </c>
      <c r="I15">
        <v>2</v>
      </c>
      <c r="J15">
        <f t="shared" si="0"/>
        <v>0.5</v>
      </c>
      <c r="K15">
        <f t="shared" si="1"/>
        <v>0.34</v>
      </c>
      <c r="L15">
        <f t="shared" si="2"/>
        <v>1.9</v>
      </c>
      <c r="M15">
        <f t="shared" si="3"/>
        <v>1.6500000000000001</v>
      </c>
      <c r="N15">
        <f t="shared" si="4"/>
        <v>1.9</v>
      </c>
      <c r="O15">
        <f t="shared" si="5"/>
        <v>0</v>
      </c>
      <c r="P15">
        <f t="shared" si="6"/>
        <v>6.290000000000001</v>
      </c>
    </row>
    <row r="16" spans="2:16" ht="12.75">
      <c r="B16" s="8" t="s">
        <v>5</v>
      </c>
      <c r="C16" s="8">
        <f>Summary!C10</f>
        <v>3.9</v>
      </c>
      <c r="D16">
        <f>COUNTIF(Summary!K10:T10,"C")</f>
        <v>1</v>
      </c>
      <c r="E16">
        <f>COUNTIF(Summary!K10:T10,"M")</f>
        <v>1</v>
      </c>
      <c r="F16">
        <f>COUNTIF(Summary!K10:T10,"D")</f>
        <v>1</v>
      </c>
      <c r="G16">
        <f>COUNTIF(Summary!K10:T10,"P")</f>
        <v>3</v>
      </c>
      <c r="H16">
        <f>COUNTIF(Summary!K10:T10,"I")</f>
        <v>2</v>
      </c>
      <c r="I16">
        <v>2</v>
      </c>
      <c r="J16">
        <f t="shared" si="0"/>
        <v>3.9</v>
      </c>
      <c r="K16">
        <f t="shared" si="1"/>
        <v>0.34</v>
      </c>
      <c r="L16">
        <f t="shared" si="2"/>
        <v>1.9</v>
      </c>
      <c r="M16">
        <f t="shared" si="3"/>
        <v>1.6500000000000001</v>
      </c>
      <c r="N16">
        <f t="shared" si="4"/>
        <v>1.9</v>
      </c>
      <c r="O16">
        <f t="shared" si="5"/>
        <v>0</v>
      </c>
      <c r="P16">
        <f t="shared" si="6"/>
        <v>9.690000000000001</v>
      </c>
    </row>
    <row r="17" spans="2:16" ht="12.75">
      <c r="B17" s="8" t="s">
        <v>6</v>
      </c>
      <c r="C17" s="8">
        <f>Summary!C11</f>
        <v>8.6</v>
      </c>
      <c r="D17">
        <f>COUNTIF(Summary!K11:T11,"C")</f>
        <v>1</v>
      </c>
      <c r="E17">
        <f>COUNTIF(Summary!K11:T11,"M")</f>
        <v>1</v>
      </c>
      <c r="F17">
        <f>COUNTIF(Summary!K11:T11,"D")</f>
        <v>1</v>
      </c>
      <c r="G17">
        <f>COUNTIF(Summary!K11:T11,"P")</f>
        <v>3</v>
      </c>
      <c r="H17">
        <f>COUNTIF(Summary!K11:T11,"I")</f>
        <v>2</v>
      </c>
      <c r="I17">
        <v>2</v>
      </c>
      <c r="J17">
        <f t="shared" si="0"/>
        <v>8.6</v>
      </c>
      <c r="K17">
        <f t="shared" si="1"/>
        <v>0.34</v>
      </c>
      <c r="L17">
        <f t="shared" si="2"/>
        <v>1.9</v>
      </c>
      <c r="M17">
        <f t="shared" si="3"/>
        <v>1.6500000000000001</v>
      </c>
      <c r="N17">
        <f t="shared" si="4"/>
        <v>1.9</v>
      </c>
      <c r="O17">
        <f t="shared" si="5"/>
        <v>0</v>
      </c>
      <c r="P17">
        <f t="shared" si="6"/>
        <v>14.39</v>
      </c>
    </row>
    <row r="18" spans="2:16" ht="12.75">
      <c r="B18" s="8" t="s">
        <v>42</v>
      </c>
      <c r="C18" s="8">
        <f>Summary!C12</f>
        <v>0.6</v>
      </c>
      <c r="D18">
        <f>COUNTIF(Summary!K12:T12,"C")</f>
        <v>1</v>
      </c>
      <c r="E18">
        <f>COUNTIF(Summary!K12:T12,"M")</f>
        <v>1</v>
      </c>
      <c r="F18">
        <f>COUNTIF(Summary!K12:T12,"D")</f>
        <v>1</v>
      </c>
      <c r="G18">
        <f>COUNTIF(Summary!K12:T12,"P")</f>
        <v>3</v>
      </c>
      <c r="H18">
        <f>COUNTIF(Summary!K12:T12,"I")</f>
        <v>2</v>
      </c>
      <c r="I18">
        <v>2</v>
      </c>
      <c r="J18">
        <f t="shared" si="0"/>
        <v>0.6</v>
      </c>
      <c r="K18">
        <f t="shared" si="1"/>
        <v>0.34</v>
      </c>
      <c r="L18">
        <f t="shared" si="2"/>
        <v>1.9</v>
      </c>
      <c r="M18">
        <f t="shared" si="3"/>
        <v>1.6500000000000001</v>
      </c>
      <c r="N18">
        <f t="shared" si="4"/>
        <v>1.9</v>
      </c>
      <c r="O18">
        <f t="shared" si="5"/>
        <v>0</v>
      </c>
      <c r="P18">
        <f t="shared" si="6"/>
        <v>6.390000000000001</v>
      </c>
    </row>
    <row r="19" spans="2:16" ht="12.75">
      <c r="B19" s="8" t="s">
        <v>7</v>
      </c>
      <c r="C19" s="8">
        <f>Summary!C13</f>
        <v>53.2</v>
      </c>
      <c r="D19">
        <f>COUNTIF(Summary!K13:T13,"C")</f>
        <v>1</v>
      </c>
      <c r="E19">
        <f>COUNTIF(Summary!K13:T13,"M")</f>
        <v>1</v>
      </c>
      <c r="F19">
        <f>COUNTIF(Summary!K13:T13,"D")</f>
        <v>1</v>
      </c>
      <c r="G19">
        <f>COUNTIF(Summary!K13:T13,"P")</f>
        <v>3</v>
      </c>
      <c r="H19">
        <f>COUNTIF(Summary!K13:T13,"I")</f>
        <v>2</v>
      </c>
      <c r="I19">
        <v>2</v>
      </c>
      <c r="J19">
        <f t="shared" si="0"/>
        <v>53.2</v>
      </c>
      <c r="K19">
        <f t="shared" si="1"/>
        <v>0.34</v>
      </c>
      <c r="L19">
        <f t="shared" si="2"/>
        <v>1.9</v>
      </c>
      <c r="M19">
        <f t="shared" si="3"/>
        <v>1.6500000000000001</v>
      </c>
      <c r="N19">
        <f t="shared" si="4"/>
        <v>1.9</v>
      </c>
      <c r="O19">
        <f t="shared" si="5"/>
        <v>0</v>
      </c>
      <c r="P19">
        <f t="shared" si="6"/>
        <v>58.99</v>
      </c>
    </row>
    <row r="20" spans="2:16" ht="12.75">
      <c r="B20" s="8" t="s">
        <v>8</v>
      </c>
      <c r="C20" s="8">
        <f>Summary!C14</f>
        <v>3.8</v>
      </c>
      <c r="D20">
        <f>COUNTIF(Summary!K14:T14,"C")</f>
        <v>1</v>
      </c>
      <c r="E20">
        <f>COUNTIF(Summary!K14:T14,"M")</f>
        <v>1</v>
      </c>
      <c r="F20">
        <f>COUNTIF(Summary!K14:T14,"D")</f>
        <v>1</v>
      </c>
      <c r="G20">
        <f>COUNTIF(Summary!K14:T14,"P")</f>
        <v>3</v>
      </c>
      <c r="H20">
        <f>COUNTIF(Summary!K14:T14,"I")</f>
        <v>2</v>
      </c>
      <c r="I20">
        <v>2</v>
      </c>
      <c r="J20">
        <f t="shared" si="0"/>
        <v>3.8</v>
      </c>
      <c r="K20">
        <f t="shared" si="1"/>
        <v>0.34</v>
      </c>
      <c r="L20">
        <f t="shared" si="2"/>
        <v>1.9</v>
      </c>
      <c r="M20">
        <f t="shared" si="3"/>
        <v>1.6500000000000001</v>
      </c>
      <c r="N20">
        <f t="shared" si="4"/>
        <v>1.9</v>
      </c>
      <c r="O20">
        <f t="shared" si="5"/>
        <v>0</v>
      </c>
      <c r="P20">
        <f t="shared" si="6"/>
        <v>9.59</v>
      </c>
    </row>
    <row r="21" spans="2:16" ht="12.75">
      <c r="B21" s="8" t="s">
        <v>9</v>
      </c>
      <c r="C21" s="8">
        <f>Summary!C15</f>
        <v>16.8</v>
      </c>
      <c r="D21">
        <f>COUNTIF(Summary!K15:T15,"C")</f>
        <v>1</v>
      </c>
      <c r="E21">
        <f>COUNTIF(Summary!K15:T15,"M")</f>
        <v>1</v>
      </c>
      <c r="F21">
        <f>COUNTIF(Summary!K15:T15,"D")</f>
        <v>1</v>
      </c>
      <c r="G21">
        <f>COUNTIF(Summary!K15:T15,"P")</f>
        <v>3</v>
      </c>
      <c r="H21">
        <f>COUNTIF(Summary!K15:T15,"I")</f>
        <v>2</v>
      </c>
      <c r="I21">
        <v>2</v>
      </c>
      <c r="J21">
        <f t="shared" si="0"/>
        <v>16.8</v>
      </c>
      <c r="K21">
        <f t="shared" si="1"/>
        <v>0.34</v>
      </c>
      <c r="L21">
        <f t="shared" si="2"/>
        <v>1.9</v>
      </c>
      <c r="M21">
        <f t="shared" si="3"/>
        <v>1.6500000000000001</v>
      </c>
      <c r="N21">
        <f t="shared" si="4"/>
        <v>1.9</v>
      </c>
      <c r="O21">
        <f t="shared" si="5"/>
        <v>0</v>
      </c>
      <c r="P21">
        <f t="shared" si="6"/>
        <v>22.589999999999996</v>
      </c>
    </row>
    <row r="22" spans="2:16" ht="12.75">
      <c r="B22" s="8" t="s">
        <v>10</v>
      </c>
      <c r="C22" s="8">
        <f>Summary!C16</f>
        <v>4.4</v>
      </c>
      <c r="D22">
        <f>COUNTIF(Summary!K16:T16,"C")</f>
        <v>1</v>
      </c>
      <c r="E22">
        <f>COUNTIF(Summary!K16:T16,"M")</f>
        <v>1</v>
      </c>
      <c r="F22">
        <f>COUNTIF(Summary!K16:T16,"D")</f>
        <v>1</v>
      </c>
      <c r="G22">
        <f>COUNTIF(Summary!K16:T16,"P")</f>
        <v>4</v>
      </c>
      <c r="H22">
        <f>COUNTIF(Summary!K16:T16,"I")</f>
        <v>2</v>
      </c>
      <c r="I22">
        <v>2</v>
      </c>
      <c r="J22">
        <f t="shared" si="0"/>
        <v>4.4</v>
      </c>
      <c r="K22">
        <f t="shared" si="1"/>
        <v>0.34</v>
      </c>
      <c r="L22">
        <f t="shared" si="2"/>
        <v>1.9</v>
      </c>
      <c r="M22">
        <f t="shared" si="3"/>
        <v>2.2</v>
      </c>
      <c r="N22">
        <f t="shared" si="4"/>
        <v>1.9</v>
      </c>
      <c r="O22">
        <f t="shared" si="5"/>
        <v>0</v>
      </c>
      <c r="P22">
        <f t="shared" si="6"/>
        <v>10.74</v>
      </c>
    </row>
    <row r="23" spans="2:16" ht="12.75">
      <c r="B23" s="8" t="s">
        <v>11</v>
      </c>
      <c r="C23" s="8">
        <f>Summary!C17</f>
        <v>68.6</v>
      </c>
      <c r="D23">
        <f>COUNTIF(Summary!K17:T17,"C")</f>
        <v>1</v>
      </c>
      <c r="E23">
        <f>COUNTIF(Summary!K17:T17,"M")</f>
        <v>1</v>
      </c>
      <c r="F23">
        <f>COUNTIF(Summary!K17:T17,"D")</f>
        <v>1</v>
      </c>
      <c r="G23">
        <f>COUNTIF(Summary!K17:T17,"P")</f>
        <v>3</v>
      </c>
      <c r="H23">
        <f>COUNTIF(Summary!K17:T17,"I")</f>
        <v>2</v>
      </c>
      <c r="I23">
        <v>2</v>
      </c>
      <c r="J23">
        <f t="shared" si="0"/>
        <v>68.6</v>
      </c>
      <c r="K23">
        <f t="shared" si="1"/>
        <v>0.34</v>
      </c>
      <c r="L23">
        <f t="shared" si="2"/>
        <v>1.9</v>
      </c>
      <c r="M23">
        <f t="shared" si="3"/>
        <v>1.6500000000000001</v>
      </c>
      <c r="N23">
        <f t="shared" si="4"/>
        <v>1.9</v>
      </c>
      <c r="O23">
        <f t="shared" si="5"/>
        <v>0</v>
      </c>
      <c r="P23">
        <f t="shared" si="6"/>
        <v>74.39000000000001</v>
      </c>
    </row>
    <row r="24" spans="2:16" ht="12.75">
      <c r="B24" s="8" t="s">
        <v>12</v>
      </c>
      <c r="C24" s="8">
        <f>Summary!C18</f>
        <v>1.4</v>
      </c>
      <c r="D24">
        <f>COUNTIF(Summary!K18:T18,"C")</f>
        <v>1</v>
      </c>
      <c r="E24">
        <f>COUNTIF(Summary!K18:T18,"M")</f>
        <v>1</v>
      </c>
      <c r="F24">
        <f>COUNTIF(Summary!K18:T18,"D")</f>
        <v>1</v>
      </c>
      <c r="G24">
        <f>COUNTIF(Summary!K18:T18,"P")</f>
        <v>3</v>
      </c>
      <c r="H24">
        <f>COUNTIF(Summary!K18:T18,"I")</f>
        <v>2</v>
      </c>
      <c r="I24">
        <v>2</v>
      </c>
      <c r="J24">
        <f t="shared" si="0"/>
        <v>1.4</v>
      </c>
      <c r="K24">
        <f t="shared" si="1"/>
        <v>0.34</v>
      </c>
      <c r="L24">
        <f t="shared" si="2"/>
        <v>1.9</v>
      </c>
      <c r="M24">
        <f t="shared" si="3"/>
        <v>1.6500000000000001</v>
      </c>
      <c r="N24">
        <f t="shared" si="4"/>
        <v>1.9</v>
      </c>
      <c r="O24">
        <f t="shared" si="5"/>
        <v>0</v>
      </c>
      <c r="P24">
        <f t="shared" si="6"/>
        <v>7.1899999999999995</v>
      </c>
    </row>
    <row r="25" spans="2:16" ht="12.75">
      <c r="B25" s="8" t="s">
        <v>13</v>
      </c>
      <c r="C25" s="8">
        <f>Summary!C19</f>
        <v>20.4</v>
      </c>
      <c r="D25">
        <f>COUNTIF(Summary!K19:T19,"C")</f>
        <v>1</v>
      </c>
      <c r="E25">
        <f>COUNTIF(Summary!K19:T19,"M")</f>
        <v>1</v>
      </c>
      <c r="F25">
        <f>COUNTIF(Summary!K19:T19,"D")</f>
        <v>1</v>
      </c>
      <c r="G25">
        <f>COUNTIF(Summary!K19:T19,"P")</f>
        <v>3</v>
      </c>
      <c r="H25">
        <f>COUNTIF(Summary!K19:T19,"I")</f>
        <v>2</v>
      </c>
      <c r="I25">
        <v>2</v>
      </c>
      <c r="J25">
        <f t="shared" si="0"/>
        <v>20.4</v>
      </c>
      <c r="K25">
        <f t="shared" si="1"/>
        <v>0.34</v>
      </c>
      <c r="L25">
        <f t="shared" si="2"/>
        <v>1.9</v>
      </c>
      <c r="M25">
        <f t="shared" si="3"/>
        <v>1.6500000000000001</v>
      </c>
      <c r="N25">
        <f t="shared" si="4"/>
        <v>1.9</v>
      </c>
      <c r="O25">
        <f t="shared" si="5"/>
        <v>0</v>
      </c>
      <c r="P25">
        <f t="shared" si="6"/>
        <v>26.189999999999994</v>
      </c>
    </row>
    <row r="26" spans="2:16" ht="12.75">
      <c r="B26" s="8" t="s">
        <v>14</v>
      </c>
      <c r="C26" s="8">
        <f>Summary!C20</f>
        <v>7.9</v>
      </c>
      <c r="D26">
        <f>COUNTIF(Summary!K20:T20,"C")</f>
        <v>1</v>
      </c>
      <c r="E26">
        <f>COUNTIF(Summary!K20:T20,"M")</f>
        <v>1</v>
      </c>
      <c r="F26">
        <f>COUNTIF(Summary!K20:T20,"D")</f>
        <v>1</v>
      </c>
      <c r="G26">
        <f>COUNTIF(Summary!K20:T20,"P")</f>
        <v>3</v>
      </c>
      <c r="H26">
        <f>COUNTIF(Summary!K20:T20,"I")</f>
        <v>2</v>
      </c>
      <c r="I26">
        <v>2</v>
      </c>
      <c r="J26">
        <f t="shared" si="0"/>
        <v>7.9</v>
      </c>
      <c r="K26">
        <f t="shared" si="1"/>
        <v>0.34</v>
      </c>
      <c r="L26">
        <f t="shared" si="2"/>
        <v>1.9</v>
      </c>
      <c r="M26">
        <f t="shared" si="3"/>
        <v>1.6500000000000001</v>
      </c>
      <c r="N26">
        <f t="shared" si="4"/>
        <v>1.9</v>
      </c>
      <c r="O26">
        <f t="shared" si="5"/>
        <v>0</v>
      </c>
      <c r="P26">
        <f t="shared" si="6"/>
        <v>13.690000000000001</v>
      </c>
    </row>
    <row r="27" spans="2:16" ht="12.75">
      <c r="B27" s="8" t="s">
        <v>15</v>
      </c>
      <c r="C27" s="8">
        <f>Summary!C21</f>
        <v>1.5</v>
      </c>
      <c r="D27">
        <f>COUNTIF(Summary!K21:T21,"C")</f>
        <v>1</v>
      </c>
      <c r="E27">
        <f>COUNTIF(Summary!K21:T21,"M")</f>
        <v>1</v>
      </c>
      <c r="F27">
        <f>COUNTIF(Summary!K21:T21,"D")</f>
        <v>1</v>
      </c>
      <c r="G27">
        <f>COUNTIF(Summary!K21:T21,"P")</f>
        <v>3</v>
      </c>
      <c r="H27">
        <f>COUNTIF(Summary!K21:T21,"I")</f>
        <v>2</v>
      </c>
      <c r="I27">
        <v>2</v>
      </c>
      <c r="J27">
        <f t="shared" si="0"/>
        <v>1.5</v>
      </c>
      <c r="K27">
        <f t="shared" si="1"/>
        <v>0.34</v>
      </c>
      <c r="L27">
        <f t="shared" si="2"/>
        <v>1.9</v>
      </c>
      <c r="M27">
        <f t="shared" si="3"/>
        <v>1.6500000000000001</v>
      </c>
      <c r="N27">
        <f t="shared" si="4"/>
        <v>1.9</v>
      </c>
      <c r="O27">
        <f t="shared" si="5"/>
        <v>0</v>
      </c>
      <c r="P27">
        <f t="shared" si="6"/>
        <v>7.290000000000001</v>
      </c>
    </row>
    <row r="28" spans="2:16" ht="12.75">
      <c r="B28" s="8" t="s">
        <v>16</v>
      </c>
      <c r="C28" s="8">
        <f>Summary!C22</f>
        <v>31.9</v>
      </c>
      <c r="D28">
        <f>COUNTIF(Summary!K22:T22,"C")</f>
        <v>1</v>
      </c>
      <c r="E28">
        <f>COUNTIF(Summary!K22:T22,"M")</f>
        <v>1</v>
      </c>
      <c r="F28">
        <f>COUNTIF(Summary!K22:T22,"D")</f>
        <v>1</v>
      </c>
      <c r="G28">
        <f>COUNTIF(Summary!K22:T22,"P")</f>
        <v>3</v>
      </c>
      <c r="H28">
        <f>COUNTIF(Summary!K22:T22,"I")</f>
        <v>2</v>
      </c>
      <c r="I28">
        <v>2</v>
      </c>
      <c r="J28">
        <f t="shared" si="0"/>
        <v>31.9</v>
      </c>
      <c r="K28">
        <f t="shared" si="1"/>
        <v>0.34</v>
      </c>
      <c r="L28">
        <f t="shared" si="2"/>
        <v>1.9</v>
      </c>
      <c r="M28">
        <f t="shared" si="3"/>
        <v>1.6500000000000001</v>
      </c>
      <c r="N28">
        <f t="shared" si="4"/>
        <v>1.9</v>
      </c>
      <c r="O28">
        <f t="shared" si="5"/>
        <v>0</v>
      </c>
      <c r="P28">
        <f t="shared" si="6"/>
        <v>37.69</v>
      </c>
    </row>
    <row r="29" spans="2:16" ht="12.75">
      <c r="B29" s="8" t="s">
        <v>17</v>
      </c>
      <c r="C29" s="8">
        <f>Summary!C23</f>
        <v>1.8</v>
      </c>
      <c r="D29">
        <f>COUNTIF(Summary!K23:T23,"C")</f>
        <v>1</v>
      </c>
      <c r="E29">
        <f>COUNTIF(Summary!K23:T23,"M")</f>
        <v>1</v>
      </c>
      <c r="F29">
        <f>COUNTIF(Summary!K23:T23,"D")</f>
        <v>1</v>
      </c>
      <c r="G29">
        <f>COUNTIF(Summary!K23:T23,"P")</f>
        <v>3</v>
      </c>
      <c r="H29">
        <f>COUNTIF(Summary!K23:T23,"I")</f>
        <v>2</v>
      </c>
      <c r="I29">
        <v>2</v>
      </c>
      <c r="J29">
        <f t="shared" si="0"/>
        <v>1.8</v>
      </c>
      <c r="K29">
        <f t="shared" si="1"/>
        <v>0.34</v>
      </c>
      <c r="L29">
        <f t="shared" si="2"/>
        <v>1.9</v>
      </c>
      <c r="M29">
        <f t="shared" si="3"/>
        <v>1.6500000000000001</v>
      </c>
      <c r="N29">
        <f t="shared" si="4"/>
        <v>1.9</v>
      </c>
      <c r="O29">
        <f t="shared" si="5"/>
        <v>0</v>
      </c>
      <c r="P29">
        <f t="shared" si="6"/>
        <v>7.59</v>
      </c>
    </row>
    <row r="30" spans="2:16" ht="12.75">
      <c r="B30" s="8" t="s">
        <v>18</v>
      </c>
      <c r="C30" s="8">
        <f>Summary!C24</f>
        <v>3.4</v>
      </c>
      <c r="D30">
        <f>COUNTIF(Summary!K24:T24,"C")</f>
        <v>1</v>
      </c>
      <c r="E30">
        <f>COUNTIF(Summary!K24:T24,"M")</f>
        <v>1</v>
      </c>
      <c r="F30">
        <f>COUNTIF(Summary!K24:T24,"D")</f>
        <v>1</v>
      </c>
      <c r="G30">
        <f>COUNTIF(Summary!K24:T24,"P")</f>
        <v>3</v>
      </c>
      <c r="H30">
        <f>COUNTIF(Summary!K24:T24,"I")</f>
        <v>2</v>
      </c>
      <c r="I30">
        <v>2</v>
      </c>
      <c r="J30">
        <f t="shared" si="0"/>
        <v>3.4</v>
      </c>
      <c r="K30">
        <f t="shared" si="1"/>
        <v>0.34</v>
      </c>
      <c r="L30">
        <f t="shared" si="2"/>
        <v>1.9</v>
      </c>
      <c r="M30">
        <f t="shared" si="3"/>
        <v>1.6500000000000001</v>
      </c>
      <c r="N30">
        <f t="shared" si="4"/>
        <v>1.9</v>
      </c>
      <c r="O30">
        <f t="shared" si="5"/>
        <v>0</v>
      </c>
      <c r="P30">
        <f t="shared" si="6"/>
        <v>9.19</v>
      </c>
    </row>
    <row r="31" spans="2:16" ht="12.75">
      <c r="B31" s="8" t="s">
        <v>19</v>
      </c>
      <c r="C31" s="8">
        <f>Summary!C25</f>
        <v>16.9</v>
      </c>
      <c r="D31">
        <f>COUNTIF(Summary!K25:T25,"C")</f>
        <v>1</v>
      </c>
      <c r="E31">
        <f>COUNTIF(Summary!K25:T25,"M")</f>
        <v>1</v>
      </c>
      <c r="F31">
        <f>COUNTIF(Summary!K25:T25,"D")</f>
        <v>1</v>
      </c>
      <c r="G31">
        <f>COUNTIF(Summary!K25:T25,"P")</f>
        <v>3</v>
      </c>
      <c r="H31">
        <f>COUNTIF(Summary!K25:T25,"I")</f>
        <v>2</v>
      </c>
      <c r="I31">
        <v>2</v>
      </c>
      <c r="J31">
        <f t="shared" si="0"/>
        <v>16.9</v>
      </c>
      <c r="K31">
        <f t="shared" si="1"/>
        <v>0.34</v>
      </c>
      <c r="L31">
        <f t="shared" si="2"/>
        <v>1.9</v>
      </c>
      <c r="M31">
        <f t="shared" si="3"/>
        <v>1.6500000000000001</v>
      </c>
      <c r="N31">
        <f t="shared" si="4"/>
        <v>1.9</v>
      </c>
      <c r="O31">
        <f t="shared" si="5"/>
        <v>0</v>
      </c>
      <c r="P31">
        <f t="shared" si="6"/>
        <v>22.689999999999994</v>
      </c>
    </row>
    <row r="32" spans="2:16" ht="12.75">
      <c r="B32" s="8" t="s">
        <v>20</v>
      </c>
      <c r="C32" s="8">
        <f>Summary!C26</f>
        <v>11</v>
      </c>
      <c r="D32">
        <f>COUNTIF(Summary!K26:T26,"C")</f>
        <v>1</v>
      </c>
      <c r="E32">
        <f>COUNTIF(Summary!K26:T26,"M")</f>
        <v>1</v>
      </c>
      <c r="F32">
        <f>COUNTIF(Summary!K26:T26,"D")</f>
        <v>1</v>
      </c>
      <c r="G32">
        <f>COUNTIF(Summary!K26:T26,"P")</f>
        <v>3</v>
      </c>
      <c r="H32">
        <f>COUNTIF(Summary!K26:T26,"I")</f>
        <v>2</v>
      </c>
      <c r="I32">
        <v>2</v>
      </c>
      <c r="J32">
        <f t="shared" si="0"/>
        <v>11</v>
      </c>
      <c r="K32">
        <f t="shared" si="1"/>
        <v>0.34</v>
      </c>
      <c r="L32">
        <f t="shared" si="2"/>
        <v>1.9</v>
      </c>
      <c r="M32">
        <f t="shared" si="3"/>
        <v>1.6500000000000001</v>
      </c>
      <c r="N32">
        <f t="shared" si="4"/>
        <v>1.9</v>
      </c>
      <c r="O32">
        <f t="shared" si="5"/>
        <v>0</v>
      </c>
      <c r="P32">
        <f t="shared" si="6"/>
        <v>16.79</v>
      </c>
    </row>
    <row r="33" spans="2:16" ht="12.75">
      <c r="B33" s="8" t="s">
        <v>21</v>
      </c>
      <c r="C33" s="8">
        <f>Summary!C27</f>
        <v>11.7</v>
      </c>
      <c r="D33">
        <f>COUNTIF(Summary!K27:T27,"C")</f>
        <v>1</v>
      </c>
      <c r="E33">
        <f>COUNTIF(Summary!K27:T27,"M")</f>
        <v>1</v>
      </c>
      <c r="F33">
        <f>COUNTIF(Summary!K27:T27,"D")</f>
        <v>1</v>
      </c>
      <c r="G33">
        <f>COUNTIF(Summary!K27:T27,"P")</f>
        <v>3</v>
      </c>
      <c r="H33">
        <f>COUNTIF(Summary!K27:T27,"I")</f>
        <v>2</v>
      </c>
      <c r="I33">
        <v>2</v>
      </c>
      <c r="J33">
        <f t="shared" si="0"/>
        <v>11.7</v>
      </c>
      <c r="K33">
        <f t="shared" si="1"/>
        <v>0.34</v>
      </c>
      <c r="L33">
        <f t="shared" si="2"/>
        <v>1.9</v>
      </c>
      <c r="M33">
        <f t="shared" si="3"/>
        <v>1.6500000000000001</v>
      </c>
      <c r="N33">
        <f t="shared" si="4"/>
        <v>1.9</v>
      </c>
      <c r="O33">
        <f t="shared" si="5"/>
        <v>0</v>
      </c>
      <c r="P33">
        <f t="shared" si="6"/>
        <v>17.49</v>
      </c>
    </row>
    <row r="34" spans="2:16" ht="12.75">
      <c r="B34" s="8" t="s">
        <v>22</v>
      </c>
      <c r="C34" s="8">
        <f>Summary!C28</f>
        <v>2.7</v>
      </c>
      <c r="D34">
        <f>COUNTIF(Summary!K28:T28,"C")</f>
        <v>1</v>
      </c>
      <c r="E34">
        <f>COUNTIF(Summary!K28:T28,"M")</f>
        <v>1</v>
      </c>
      <c r="F34">
        <f>COUNTIF(Summary!K28:T28,"D")</f>
        <v>1</v>
      </c>
      <c r="G34">
        <f>COUNTIF(Summary!K28:T28,"P")</f>
        <v>3</v>
      </c>
      <c r="H34">
        <f>COUNTIF(Summary!K28:T28,"I")</f>
        <v>2</v>
      </c>
      <c r="I34">
        <v>2</v>
      </c>
      <c r="J34">
        <f t="shared" si="0"/>
        <v>2.7</v>
      </c>
      <c r="K34">
        <f t="shared" si="1"/>
        <v>0.34</v>
      </c>
      <c r="L34">
        <f t="shared" si="2"/>
        <v>1.9</v>
      </c>
      <c r="M34">
        <f t="shared" si="3"/>
        <v>1.6500000000000001</v>
      </c>
      <c r="N34">
        <f t="shared" si="4"/>
        <v>1.9</v>
      </c>
      <c r="O34">
        <f t="shared" si="5"/>
        <v>0</v>
      </c>
      <c r="P34">
        <f t="shared" si="6"/>
        <v>8.49</v>
      </c>
    </row>
    <row r="35" spans="2:16" ht="12.75">
      <c r="B35" s="8" t="s">
        <v>23</v>
      </c>
      <c r="C35" s="8">
        <f>Summary!C29</f>
        <v>18.8</v>
      </c>
      <c r="D35">
        <f>COUNTIF(Summary!K29:T29,"C")</f>
        <v>1</v>
      </c>
      <c r="E35">
        <f>COUNTIF(Summary!K29:T29,"M")</f>
        <v>1</v>
      </c>
      <c r="F35">
        <f>COUNTIF(Summary!K29:T29,"D")</f>
        <v>1</v>
      </c>
      <c r="G35">
        <f>COUNTIF(Summary!K29:T29,"P")</f>
        <v>3</v>
      </c>
      <c r="H35">
        <f>COUNTIF(Summary!K29:T29,"I")</f>
        <v>2</v>
      </c>
      <c r="I35">
        <v>2</v>
      </c>
      <c r="J35">
        <f t="shared" si="0"/>
        <v>18.8</v>
      </c>
      <c r="K35">
        <f t="shared" si="1"/>
        <v>0.34</v>
      </c>
      <c r="L35">
        <f t="shared" si="2"/>
        <v>1.9</v>
      </c>
      <c r="M35">
        <f t="shared" si="3"/>
        <v>1.6500000000000001</v>
      </c>
      <c r="N35">
        <f t="shared" si="4"/>
        <v>1.9</v>
      </c>
      <c r="O35">
        <f t="shared" si="5"/>
        <v>0</v>
      </c>
      <c r="P35">
        <f t="shared" si="6"/>
        <v>24.589999999999996</v>
      </c>
    </row>
    <row r="36" spans="2:16" ht="12.75">
      <c r="B36" s="8" t="s">
        <v>24</v>
      </c>
      <c r="C36" s="8">
        <f>Summary!C30</f>
        <v>11.8</v>
      </c>
      <c r="D36">
        <f>COUNTIF(Summary!K30:T30,"C")</f>
        <v>1</v>
      </c>
      <c r="E36">
        <f>COUNTIF(Summary!K30:T30,"M")</f>
        <v>1</v>
      </c>
      <c r="F36">
        <f>COUNTIF(Summary!K30:T30,"D")</f>
        <v>1</v>
      </c>
      <c r="G36">
        <f>COUNTIF(Summary!K30:T30,"P")</f>
        <v>3</v>
      </c>
      <c r="H36">
        <f>COUNTIF(Summary!K30:T30,"I")</f>
        <v>2</v>
      </c>
      <c r="I36">
        <v>2</v>
      </c>
      <c r="J36">
        <f t="shared" si="0"/>
        <v>11.8</v>
      </c>
      <c r="K36">
        <f t="shared" si="1"/>
        <v>0.34</v>
      </c>
      <c r="L36">
        <f t="shared" si="2"/>
        <v>1.9</v>
      </c>
      <c r="M36">
        <f t="shared" si="3"/>
        <v>1.6500000000000001</v>
      </c>
      <c r="N36">
        <f t="shared" si="4"/>
        <v>1.9</v>
      </c>
      <c r="O36">
        <f t="shared" si="5"/>
        <v>0</v>
      </c>
      <c r="P36">
        <f t="shared" si="6"/>
        <v>17.59</v>
      </c>
    </row>
    <row r="37" spans="2:16" ht="12.75">
      <c r="B37" s="8" t="s">
        <v>25</v>
      </c>
      <c r="C37" s="8">
        <f>Summary!C31</f>
        <v>135.6</v>
      </c>
      <c r="D37">
        <f>COUNTIF(Summary!K31:T31,"C")</f>
        <v>1</v>
      </c>
      <c r="E37">
        <f>COUNTIF(Summary!K31:T31,"M")</f>
        <v>1</v>
      </c>
      <c r="F37">
        <f>COUNTIF(Summary!K31:T31,"D")</f>
        <v>1</v>
      </c>
      <c r="G37">
        <f>COUNTIF(Summary!K31:T31,"P")</f>
        <v>3</v>
      </c>
      <c r="H37">
        <f>COUNTIF(Summary!K31:T31,"I")</f>
        <v>2</v>
      </c>
      <c r="I37">
        <v>2</v>
      </c>
      <c r="J37">
        <f t="shared" si="0"/>
        <v>135.6</v>
      </c>
      <c r="K37">
        <f t="shared" si="1"/>
        <v>0.34</v>
      </c>
      <c r="L37">
        <f t="shared" si="2"/>
        <v>1.9</v>
      </c>
      <c r="M37">
        <f t="shared" si="3"/>
        <v>1.6500000000000001</v>
      </c>
      <c r="N37">
        <f t="shared" si="4"/>
        <v>1.9</v>
      </c>
      <c r="O37">
        <f t="shared" si="5"/>
        <v>0</v>
      </c>
      <c r="P37">
        <f t="shared" si="6"/>
        <v>141.39000000000001</v>
      </c>
    </row>
    <row r="38" spans="2:16" ht="12.75">
      <c r="B38" s="8" t="s">
        <v>26</v>
      </c>
      <c r="C38" s="8">
        <f>Summary!C32</f>
        <v>8.3</v>
      </c>
      <c r="D38">
        <f>COUNTIF(Summary!K32:T32,"C")</f>
        <v>1</v>
      </c>
      <c r="E38">
        <f>COUNTIF(Summary!K32:T32,"M")</f>
        <v>1</v>
      </c>
      <c r="F38">
        <f>COUNTIF(Summary!K32:T32,"D")</f>
        <v>1</v>
      </c>
      <c r="G38">
        <f>COUNTIF(Summary!K32:T32,"P")</f>
        <v>3</v>
      </c>
      <c r="H38">
        <f>COUNTIF(Summary!K32:T32,"I")</f>
        <v>2</v>
      </c>
      <c r="I38">
        <v>2</v>
      </c>
      <c r="J38">
        <f t="shared" si="0"/>
        <v>8.3</v>
      </c>
      <c r="K38">
        <f t="shared" si="1"/>
        <v>0.34</v>
      </c>
      <c r="L38">
        <f t="shared" si="2"/>
        <v>1.9</v>
      </c>
      <c r="M38">
        <f t="shared" si="3"/>
        <v>1.6500000000000001</v>
      </c>
      <c r="N38">
        <f t="shared" si="4"/>
        <v>1.9</v>
      </c>
      <c r="O38">
        <f t="shared" si="5"/>
        <v>0</v>
      </c>
      <c r="P38">
        <f t="shared" si="6"/>
        <v>14.090000000000002</v>
      </c>
    </row>
    <row r="39" spans="2:16" ht="12.75">
      <c r="B39" s="8" t="s">
        <v>43</v>
      </c>
      <c r="C39" s="8">
        <f>Summary!C33</f>
        <v>0.2</v>
      </c>
      <c r="D39">
        <f>COUNTIF(Summary!K33:T33,"C")</f>
        <v>1</v>
      </c>
      <c r="E39">
        <f>COUNTIF(Summary!K33:T33,"M")</f>
        <v>1</v>
      </c>
      <c r="F39">
        <f>COUNTIF(Summary!K33:T33,"D")</f>
        <v>1</v>
      </c>
      <c r="G39">
        <f>COUNTIF(Summary!K33:T33,"P")</f>
        <v>3</v>
      </c>
      <c r="H39">
        <f>COUNTIF(Summary!K33:T33,"I")</f>
        <v>2</v>
      </c>
      <c r="I39">
        <v>2</v>
      </c>
      <c r="J39">
        <f t="shared" si="0"/>
        <v>0.2</v>
      </c>
      <c r="K39">
        <f t="shared" si="1"/>
        <v>0.34</v>
      </c>
      <c r="L39">
        <f t="shared" si="2"/>
        <v>1.9</v>
      </c>
      <c r="M39">
        <f t="shared" si="3"/>
        <v>1.6500000000000001</v>
      </c>
      <c r="N39">
        <f t="shared" si="4"/>
        <v>1.9</v>
      </c>
      <c r="O39">
        <f t="shared" si="5"/>
        <v>0</v>
      </c>
      <c r="P39">
        <f t="shared" si="6"/>
        <v>5.99</v>
      </c>
    </row>
    <row r="40" spans="2:16" ht="12.75">
      <c r="B40" s="8" t="s">
        <v>27</v>
      </c>
      <c r="C40" s="8">
        <f>Summary!C34</f>
        <v>10</v>
      </c>
      <c r="D40">
        <f>COUNTIF(Summary!K34:T34,"C")</f>
        <v>1</v>
      </c>
      <c r="E40">
        <f>COUNTIF(Summary!K34:T34,"M")</f>
        <v>1</v>
      </c>
      <c r="F40">
        <f>COUNTIF(Summary!K34:T34,"D")</f>
        <v>1</v>
      </c>
      <c r="G40">
        <f>COUNTIF(Summary!K34:T34,"P")</f>
        <v>3</v>
      </c>
      <c r="H40">
        <f>COUNTIF(Summary!K34:T34,"I")</f>
        <v>2</v>
      </c>
      <c r="I40">
        <v>2</v>
      </c>
      <c r="J40">
        <f t="shared" si="0"/>
        <v>10</v>
      </c>
      <c r="K40">
        <f t="shared" si="1"/>
        <v>0.34</v>
      </c>
      <c r="L40">
        <f t="shared" si="2"/>
        <v>1.9</v>
      </c>
      <c r="M40">
        <f t="shared" si="3"/>
        <v>1.6500000000000001</v>
      </c>
      <c r="N40">
        <f t="shared" si="4"/>
        <v>1.9</v>
      </c>
      <c r="O40">
        <f t="shared" si="5"/>
        <v>0</v>
      </c>
      <c r="P40">
        <f t="shared" si="6"/>
        <v>15.790000000000001</v>
      </c>
    </row>
    <row r="41" spans="2:16" ht="12.75">
      <c r="B41" s="8" t="s">
        <v>28</v>
      </c>
      <c r="C41" s="8">
        <f>Summary!C35</f>
        <v>5.3</v>
      </c>
      <c r="D41">
        <f>COUNTIF(Summary!K35:T35,"C")</f>
        <v>1</v>
      </c>
      <c r="E41">
        <f>COUNTIF(Summary!K35:T35,"M")</f>
        <v>1</v>
      </c>
      <c r="F41">
        <f>COUNTIF(Summary!K35:T35,"D")</f>
        <v>0</v>
      </c>
      <c r="G41">
        <f>COUNTIF(Summary!K35:T35,"P")</f>
        <v>5</v>
      </c>
      <c r="H41">
        <f>COUNTIF(Summary!K35:T35,"I")</f>
        <v>2</v>
      </c>
      <c r="I41">
        <v>2</v>
      </c>
      <c r="J41">
        <f t="shared" si="0"/>
        <v>5.3</v>
      </c>
      <c r="K41">
        <f t="shared" si="1"/>
        <v>0.34</v>
      </c>
      <c r="L41">
        <f t="shared" si="2"/>
        <v>0</v>
      </c>
      <c r="M41">
        <f t="shared" si="3"/>
        <v>2.75</v>
      </c>
      <c r="N41">
        <f t="shared" si="4"/>
        <v>1.9</v>
      </c>
      <c r="O41">
        <f t="shared" si="5"/>
        <v>0</v>
      </c>
      <c r="P41">
        <f t="shared" si="6"/>
        <v>10.290000000000001</v>
      </c>
    </row>
    <row r="42" spans="2:16" ht="12.75">
      <c r="B42" s="8" t="s">
        <v>29</v>
      </c>
      <c r="C42" s="8">
        <f>Summary!C36</f>
        <v>9.6</v>
      </c>
      <c r="D42">
        <f>COUNTIF(Summary!K36:T36,"C")</f>
        <v>1</v>
      </c>
      <c r="E42">
        <f>COUNTIF(Summary!K36:T36,"M")</f>
        <v>1</v>
      </c>
      <c r="F42">
        <f>COUNTIF(Summary!K36:T36,"D")</f>
        <v>1</v>
      </c>
      <c r="G42">
        <f>COUNTIF(Summary!K36:T36,"P")</f>
        <v>3</v>
      </c>
      <c r="H42">
        <f>COUNTIF(Summary!K36:T36,"I")</f>
        <v>2</v>
      </c>
      <c r="I42">
        <v>2</v>
      </c>
      <c r="J42">
        <f t="shared" si="0"/>
        <v>9.6</v>
      </c>
      <c r="K42">
        <f t="shared" si="1"/>
        <v>0.34</v>
      </c>
      <c r="L42">
        <f t="shared" si="2"/>
        <v>1.9</v>
      </c>
      <c r="M42">
        <f t="shared" si="3"/>
        <v>1.6500000000000001</v>
      </c>
      <c r="N42">
        <f t="shared" si="4"/>
        <v>1.9</v>
      </c>
      <c r="O42">
        <f t="shared" si="5"/>
        <v>0</v>
      </c>
      <c r="P42">
        <f t="shared" si="6"/>
        <v>15.39</v>
      </c>
    </row>
    <row r="43" spans="2:16" ht="12.75">
      <c r="B43" s="8" t="s">
        <v>30</v>
      </c>
      <c r="C43" s="8">
        <f>Summary!C37</f>
        <v>33.5</v>
      </c>
      <c r="D43">
        <f>COUNTIF(Summary!K37:T37,"C")</f>
        <v>1</v>
      </c>
      <c r="E43">
        <f>COUNTIF(Summary!K37:T37,"M")</f>
        <v>1</v>
      </c>
      <c r="F43">
        <f>COUNTIF(Summary!K37:T37,"D")</f>
        <v>1</v>
      </c>
      <c r="G43">
        <f>COUNTIF(Summary!K37:T37,"P")</f>
        <v>3</v>
      </c>
      <c r="H43">
        <f>COUNTIF(Summary!K37:T37,"I")</f>
        <v>2</v>
      </c>
      <c r="I43">
        <v>2</v>
      </c>
      <c r="J43">
        <f t="shared" si="0"/>
        <v>33.5</v>
      </c>
      <c r="K43">
        <f t="shared" si="1"/>
        <v>0.34</v>
      </c>
      <c r="L43">
        <f t="shared" si="2"/>
        <v>1.9</v>
      </c>
      <c r="M43">
        <f t="shared" si="3"/>
        <v>1.6500000000000001</v>
      </c>
      <c r="N43">
        <f t="shared" si="4"/>
        <v>1.9</v>
      </c>
      <c r="O43">
        <f t="shared" si="5"/>
        <v>0</v>
      </c>
      <c r="P43">
        <f t="shared" si="6"/>
        <v>39.29</v>
      </c>
    </row>
    <row r="44" spans="2:16" ht="12.75">
      <c r="B44" s="8" t="s">
        <v>31</v>
      </c>
      <c r="C44" s="8">
        <f>Summary!C38</f>
        <v>35.9</v>
      </c>
      <c r="D44">
        <f>COUNTIF(Summary!K38:T38,"C")</f>
        <v>1</v>
      </c>
      <c r="E44">
        <f>COUNTIF(Summary!K38:T38,"M")</f>
        <v>1</v>
      </c>
      <c r="F44">
        <f>COUNTIF(Summary!K38:T38,"D")</f>
        <v>1</v>
      </c>
      <c r="G44">
        <f>COUNTIF(Summary!K38:T38,"P")</f>
        <v>3</v>
      </c>
      <c r="H44">
        <f>COUNTIF(Summary!K38:T38,"I")</f>
        <v>2</v>
      </c>
      <c r="I44">
        <v>2</v>
      </c>
      <c r="J44">
        <f t="shared" si="0"/>
        <v>35.9</v>
      </c>
      <c r="K44">
        <f t="shared" si="1"/>
        <v>0.34</v>
      </c>
      <c r="L44">
        <f t="shared" si="2"/>
        <v>1.9</v>
      </c>
      <c r="M44">
        <f t="shared" si="3"/>
        <v>1.6500000000000001</v>
      </c>
      <c r="N44">
        <f t="shared" si="4"/>
        <v>1.9</v>
      </c>
      <c r="O44">
        <f t="shared" si="5"/>
        <v>0</v>
      </c>
      <c r="P44">
        <f t="shared" si="6"/>
        <v>41.69</v>
      </c>
    </row>
    <row r="45" spans="2:16" ht="12.75">
      <c r="B45" s="8" t="s">
        <v>32</v>
      </c>
      <c r="C45" s="8">
        <f>Summary!C39</f>
        <v>4.9</v>
      </c>
      <c r="D45">
        <f>COUNTIF(Summary!K39:T39,"C")</f>
        <v>1</v>
      </c>
      <c r="E45">
        <f>COUNTIF(Summary!K39:T39,"M")</f>
        <v>1</v>
      </c>
      <c r="F45">
        <f>COUNTIF(Summary!K39:T39,"D")</f>
        <v>1</v>
      </c>
      <c r="G45">
        <f>COUNTIF(Summary!K39:T39,"P")</f>
        <v>3</v>
      </c>
      <c r="H45">
        <f>COUNTIF(Summary!K39:T39,"I")</f>
        <v>2</v>
      </c>
      <c r="I45">
        <v>2</v>
      </c>
      <c r="J45">
        <f t="shared" si="0"/>
        <v>4.9</v>
      </c>
      <c r="K45">
        <f t="shared" si="1"/>
        <v>0.34</v>
      </c>
      <c r="L45">
        <f t="shared" si="2"/>
        <v>1.9</v>
      </c>
      <c r="M45">
        <f t="shared" si="3"/>
        <v>1.6500000000000001</v>
      </c>
      <c r="N45">
        <f t="shared" si="4"/>
        <v>1.9</v>
      </c>
      <c r="O45">
        <f t="shared" si="5"/>
        <v>0</v>
      </c>
      <c r="P45">
        <f t="shared" si="6"/>
        <v>10.690000000000001</v>
      </c>
    </row>
    <row r="46" spans="2:16" ht="12.75">
      <c r="B46" s="8" t="s">
        <v>33</v>
      </c>
      <c r="C46" s="8">
        <f>Summary!C40</f>
        <v>25.3</v>
      </c>
      <c r="D46">
        <f>COUNTIF(Summary!K40:T40,"C")</f>
        <v>1</v>
      </c>
      <c r="E46">
        <f>COUNTIF(Summary!K40:T40,"M")</f>
        <v>1</v>
      </c>
      <c r="F46">
        <f>COUNTIF(Summary!K40:T40,"D")</f>
        <v>1</v>
      </c>
      <c r="G46">
        <f>COUNTIF(Summary!K40:T40,"P")</f>
        <v>3</v>
      </c>
      <c r="H46">
        <f>COUNTIF(Summary!K40:T40,"I")</f>
        <v>2</v>
      </c>
      <c r="I46">
        <v>2</v>
      </c>
      <c r="J46">
        <f t="shared" si="0"/>
        <v>25.3</v>
      </c>
      <c r="K46">
        <f t="shared" si="1"/>
        <v>0.34</v>
      </c>
      <c r="L46">
        <f t="shared" si="2"/>
        <v>1.9</v>
      </c>
      <c r="M46">
        <f t="shared" si="3"/>
        <v>1.6500000000000001</v>
      </c>
      <c r="N46">
        <f t="shared" si="4"/>
        <v>1.9</v>
      </c>
      <c r="O46">
        <f t="shared" si="5"/>
        <v>0</v>
      </c>
      <c r="P46">
        <f t="shared" si="6"/>
        <v>31.089999999999996</v>
      </c>
    </row>
    <row r="47" spans="2:16" ht="12.75">
      <c r="B47" s="8" t="s">
        <v>34</v>
      </c>
      <c r="C47" s="8">
        <f>Summary!C41</f>
        <v>10.4</v>
      </c>
      <c r="D47">
        <f>COUNTIF(Summary!K41:T41,"C")</f>
        <v>1</v>
      </c>
      <c r="E47">
        <f>COUNTIF(Summary!K41:T41,"M")</f>
        <v>1</v>
      </c>
      <c r="F47">
        <f>COUNTIF(Summary!K41:T41,"D")</f>
        <v>1</v>
      </c>
      <c r="G47">
        <f>COUNTIF(Summary!K41:T41,"P")</f>
        <v>3</v>
      </c>
      <c r="H47">
        <f>COUNTIF(Summary!K41:T41,"I")</f>
        <v>2</v>
      </c>
      <c r="I47">
        <v>2</v>
      </c>
      <c r="J47">
        <f t="shared" si="0"/>
        <v>10.4</v>
      </c>
      <c r="K47">
        <f t="shared" si="1"/>
        <v>0.34</v>
      </c>
      <c r="L47">
        <f t="shared" si="2"/>
        <v>1.9</v>
      </c>
      <c r="M47">
        <f t="shared" si="3"/>
        <v>1.6500000000000001</v>
      </c>
      <c r="N47">
        <f t="shared" si="4"/>
        <v>1.9</v>
      </c>
      <c r="O47">
        <f t="shared" si="5"/>
        <v>0</v>
      </c>
      <c r="P47">
        <f t="shared" si="6"/>
        <v>16.19</v>
      </c>
    </row>
    <row r="48" spans="2:16" ht="12.75">
      <c r="B48" s="8" t="s">
        <v>35</v>
      </c>
      <c r="C48" s="8">
        <f>Summary!C42</f>
        <v>13.1</v>
      </c>
      <c r="D48">
        <f>COUNTIF(Summary!K42:T42,"C")</f>
        <v>1</v>
      </c>
      <c r="E48">
        <f>COUNTIF(Summary!K42:T42,"M")</f>
        <v>1</v>
      </c>
      <c r="F48">
        <f>COUNTIF(Summary!K42:T42,"D")</f>
        <v>1</v>
      </c>
      <c r="G48">
        <f>COUNTIF(Summary!K42:T42,"P")</f>
        <v>3</v>
      </c>
      <c r="H48">
        <f>COUNTIF(Summary!K42:T42,"I")</f>
        <v>2</v>
      </c>
      <c r="I48">
        <v>2</v>
      </c>
      <c r="J48">
        <f t="shared" si="0"/>
        <v>13.1</v>
      </c>
      <c r="K48">
        <f t="shared" si="1"/>
        <v>0.34</v>
      </c>
      <c r="L48">
        <f t="shared" si="2"/>
        <v>1.9</v>
      </c>
      <c r="M48">
        <f t="shared" si="3"/>
        <v>1.6500000000000001</v>
      </c>
      <c r="N48">
        <f t="shared" si="4"/>
        <v>1.9</v>
      </c>
      <c r="O48">
        <f t="shared" si="5"/>
        <v>0</v>
      </c>
      <c r="P48">
        <f t="shared" si="6"/>
        <v>18.889999999999997</v>
      </c>
    </row>
    <row r="50" ht="12.75">
      <c r="P50">
        <f>SUM(P10:P49)</f>
        <v>875.8100000000002</v>
      </c>
    </row>
  </sheetData>
  <sheetProtection/>
  <mergeCells count="2">
    <mergeCell ref="D8:I8"/>
    <mergeCell ref="J8:P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1"/>
  <sheetViews>
    <sheetView zoomScalePageLayoutView="0" workbookViewId="0" topLeftCell="A1">
      <selection activeCell="M33" sqref="M33"/>
    </sheetView>
  </sheetViews>
  <sheetFormatPr defaultColWidth="9.140625" defaultRowHeight="12.75"/>
  <cols>
    <col min="2" max="2" width="14.8515625" style="0" customWidth="1"/>
  </cols>
  <sheetData>
    <row r="1" spans="2:8" ht="12.75">
      <c r="B1" t="s">
        <v>48</v>
      </c>
      <c r="C1">
        <f>'Cost per country'!C1</f>
        <v>0.95</v>
      </c>
      <c r="E1" t="s">
        <v>55</v>
      </c>
      <c r="G1">
        <f>'Cost per country'!J1</f>
        <v>1</v>
      </c>
      <c r="H1" t="s">
        <v>57</v>
      </c>
    </row>
    <row r="2" spans="2:8" ht="12.75">
      <c r="B2" t="s">
        <v>49</v>
      </c>
      <c r="C2">
        <f>'Cost per country'!C2</f>
        <v>1.9</v>
      </c>
      <c r="E2" t="s">
        <v>56</v>
      </c>
      <c r="G2">
        <f>'Cost per country'!J2</f>
        <v>0</v>
      </c>
      <c r="H2" t="s">
        <v>58</v>
      </c>
    </row>
    <row r="3" spans="2:3" ht="12.75">
      <c r="B3" t="s">
        <v>50</v>
      </c>
      <c r="C3">
        <f>'Cost per country'!C3</f>
        <v>0.34</v>
      </c>
    </row>
    <row r="4" spans="2:3" ht="12.75">
      <c r="B4" t="s">
        <v>51</v>
      </c>
      <c r="C4">
        <f>'Cost per country'!C4</f>
        <v>0.55</v>
      </c>
    </row>
    <row r="5" spans="2:3" ht="12.75">
      <c r="B5" t="s">
        <v>99</v>
      </c>
      <c r="C5">
        <f>'Cost per country'!C5</f>
        <v>0.45</v>
      </c>
    </row>
    <row r="9" spans="3:12" ht="12.75">
      <c r="C9" s="9">
        <v>2006</v>
      </c>
      <c r="D9" s="9">
        <f aca="true" t="shared" si="0" ref="D9:K9">C9+1</f>
        <v>2007</v>
      </c>
      <c r="E9" s="9">
        <f t="shared" si="0"/>
        <v>2008</v>
      </c>
      <c r="F9" s="9">
        <f t="shared" si="0"/>
        <v>2009</v>
      </c>
      <c r="G9" s="9">
        <f t="shared" si="0"/>
        <v>2010</v>
      </c>
      <c r="H9" s="9">
        <f t="shared" si="0"/>
        <v>2011</v>
      </c>
      <c r="I9" s="9">
        <f t="shared" si="0"/>
        <v>2012</v>
      </c>
      <c r="J9" s="9">
        <f t="shared" si="0"/>
        <v>2013</v>
      </c>
      <c r="K9" s="9">
        <f t="shared" si="0"/>
        <v>2014</v>
      </c>
      <c r="L9" s="9">
        <f>K9+1</f>
        <v>2015</v>
      </c>
    </row>
    <row r="10" spans="2:13" ht="12.75">
      <c r="B10" t="s">
        <v>48</v>
      </c>
      <c r="C10">
        <f>COUNTIF(Summary!K4:K42,"I")</f>
        <v>14</v>
      </c>
      <c r="D10">
        <f>COUNTIF(Summary!L4:L42,"I")</f>
        <v>7</v>
      </c>
      <c r="E10">
        <f>COUNTIF(Summary!M4:M42,"I")</f>
        <v>10</v>
      </c>
      <c r="F10">
        <f>COUNTIF(Summary!N4:N42,"I")</f>
        <v>6</v>
      </c>
      <c r="G10">
        <f>COUNTIF(Summary!O4:O42,"I")</f>
        <v>3</v>
      </c>
      <c r="H10">
        <f>COUNTIF(Summary!P4:P42,"I")</f>
        <v>14</v>
      </c>
      <c r="I10">
        <f>COUNTIF(Summary!Q4:Q42,"I")</f>
        <v>6</v>
      </c>
      <c r="J10">
        <f>COUNTIF(Summary!R4:R42,"I")</f>
        <v>9</v>
      </c>
      <c r="K10">
        <f>COUNTIF(Summary!S4:S42,"I")</f>
        <v>6</v>
      </c>
      <c r="L10">
        <f>COUNTIF(Summary!T4:T42,"I")</f>
        <v>4</v>
      </c>
      <c r="M10" s="16">
        <f>SUM(C10:L10)</f>
        <v>79</v>
      </c>
    </row>
    <row r="11" spans="2:13" ht="12.75">
      <c r="B11" t="s">
        <v>49</v>
      </c>
      <c r="C11">
        <f>COUNTIF(Summary!K4:K42,"D")</f>
        <v>3</v>
      </c>
      <c r="D11">
        <f>COUNTIF(Summary!L4:L42,"D")</f>
        <v>1</v>
      </c>
      <c r="E11">
        <f>COUNTIF(Summary!M4:M42,"D")</f>
        <v>2</v>
      </c>
      <c r="F11">
        <f>COUNTIF(Summary!N4:N42,"D")</f>
        <v>2</v>
      </c>
      <c r="G11">
        <f>COUNTIF(Summary!O4:O42,"D")</f>
        <v>3</v>
      </c>
      <c r="H11">
        <f>COUNTIF(Summary!P4:P42,"D")</f>
        <v>3</v>
      </c>
      <c r="I11">
        <f>COUNTIF(Summary!Q4:Q42,"D")</f>
        <v>1</v>
      </c>
      <c r="J11">
        <f>COUNTIF(Summary!R4:R42,"D")</f>
        <v>13</v>
      </c>
      <c r="K11">
        <f>COUNTIF(Summary!S4:S42,"D")</f>
        <v>4</v>
      </c>
      <c r="L11">
        <f>COUNTIF(Summary!T4:T42,"D")</f>
        <v>6</v>
      </c>
      <c r="M11" s="16">
        <f>SUM(C11:L11)</f>
        <v>38</v>
      </c>
    </row>
    <row r="12" spans="2:13" ht="12.75">
      <c r="B12" t="s">
        <v>50</v>
      </c>
      <c r="C12">
        <f>COUNTIF(Summary!K4:K42,"M")</f>
        <v>3</v>
      </c>
      <c r="D12">
        <f>COUNTIF(Summary!L4:L42,"M")</f>
        <v>1</v>
      </c>
      <c r="E12">
        <f>COUNTIF(Summary!M4:M42,"M")</f>
        <v>13</v>
      </c>
      <c r="F12">
        <f>COUNTIF(Summary!N4:N42,"M")</f>
        <v>4</v>
      </c>
      <c r="G12">
        <f>COUNTIF(Summary!O4:O42,"M")</f>
        <v>6</v>
      </c>
      <c r="H12">
        <f>COUNTIF(Summary!P4:P42,"M")</f>
        <v>3</v>
      </c>
      <c r="I12">
        <f>COUNTIF(Summary!Q4:Q42,"M")</f>
        <v>3</v>
      </c>
      <c r="J12">
        <f>COUNTIF(Summary!R4:R42,"M")</f>
        <v>1</v>
      </c>
      <c r="K12">
        <f>COUNTIF(Summary!S4:S42,"M")</f>
        <v>2</v>
      </c>
      <c r="L12">
        <f>COUNTIF(Summary!T4:T42,"M")</f>
        <v>3</v>
      </c>
      <c r="M12" s="16">
        <f>SUM(C12:L12)</f>
        <v>39</v>
      </c>
    </row>
    <row r="13" spans="2:13" ht="12.75">
      <c r="B13" t="s">
        <v>51</v>
      </c>
      <c r="C13">
        <f>COUNTIF(Summary!K4:K42,"P")</f>
        <v>14</v>
      </c>
      <c r="D13">
        <f>COUNTIF(Summary!L4:L42,"P")</f>
        <v>14</v>
      </c>
      <c r="E13">
        <f>COUNTIF(Summary!M4:M42,"P")</f>
        <v>5</v>
      </c>
      <c r="F13">
        <f>COUNTIF(Summary!N4:N42,"P")</f>
        <v>16</v>
      </c>
      <c r="G13">
        <f>COUNTIF(Summary!O4:O42,"P")</f>
        <v>7</v>
      </c>
      <c r="H13">
        <f>COUNTIF(Summary!P4:P42,"P")</f>
        <v>13</v>
      </c>
      <c r="I13">
        <f>COUNTIF(Summary!Q4:Q42,"P")</f>
        <v>9</v>
      </c>
      <c r="J13">
        <f>COUNTIF(Summary!R4:R42,"P")</f>
        <v>7</v>
      </c>
      <c r="K13">
        <f>COUNTIF(Summary!S4:S42,"P")</f>
        <v>15</v>
      </c>
      <c r="L13">
        <f>COUNTIF(Summary!T4:T42,"P")</f>
        <v>20</v>
      </c>
      <c r="M13" s="16">
        <f>SUM(C13:L13)</f>
        <v>120</v>
      </c>
    </row>
    <row r="14" ht="12.75">
      <c r="M14" s="16"/>
    </row>
    <row r="15" spans="2:13" ht="12.75">
      <c r="B15" t="s">
        <v>63</v>
      </c>
      <c r="C15">
        <f>COUNTIF(Summary!K4:K42,"C")</f>
        <v>3</v>
      </c>
      <c r="D15">
        <f>COUNTIF(Summary!L4:L42,"C")</f>
        <v>3</v>
      </c>
      <c r="E15">
        <f>COUNTIF(Summary!M4:M42,"C")</f>
        <v>3</v>
      </c>
      <c r="F15">
        <f>COUNTIF(Summary!N4:N42,"C")</f>
        <v>1</v>
      </c>
      <c r="G15">
        <f>COUNTIF(Summary!O4:O42,"C")</f>
        <v>14</v>
      </c>
      <c r="H15">
        <f>COUNTIF(Summary!P4:P42,"C")</f>
        <v>3</v>
      </c>
      <c r="I15">
        <f>COUNTIF(Summary!Q4:Q42,"C")</f>
        <v>6</v>
      </c>
      <c r="J15">
        <f>COUNTIF(Summary!R4:R42,"C")</f>
        <v>3</v>
      </c>
      <c r="K15">
        <f>COUNTIF(Summary!S4:S42,"C")</f>
        <v>3</v>
      </c>
      <c r="L15">
        <f>COUNTIF(Summary!T4:T42,"C")</f>
        <v>0</v>
      </c>
      <c r="M15" s="16">
        <f>SUM(C15:L15)</f>
        <v>39</v>
      </c>
    </row>
    <row r="16" spans="2:13" ht="12.75">
      <c r="B16" t="s">
        <v>37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 s="16">
        <f>L16</f>
        <v>0</v>
      </c>
    </row>
    <row r="18" spans="2:12" ht="12.75">
      <c r="B18" s="16" t="s">
        <v>59</v>
      </c>
      <c r="C18" s="16">
        <f>SUM(C10:C16)</f>
        <v>37</v>
      </c>
      <c r="D18" s="16">
        <f aca="true" t="shared" si="1" ref="D18:L18">SUM(D10:D16)</f>
        <v>26</v>
      </c>
      <c r="E18" s="16">
        <f t="shared" si="1"/>
        <v>33</v>
      </c>
      <c r="F18" s="16">
        <f t="shared" si="1"/>
        <v>29</v>
      </c>
      <c r="G18" s="16">
        <f t="shared" si="1"/>
        <v>33</v>
      </c>
      <c r="H18" s="16">
        <f t="shared" si="1"/>
        <v>36</v>
      </c>
      <c r="I18" s="16">
        <f t="shared" si="1"/>
        <v>25</v>
      </c>
      <c r="J18" s="16">
        <f t="shared" si="1"/>
        <v>33</v>
      </c>
      <c r="K18" s="16">
        <f t="shared" si="1"/>
        <v>30</v>
      </c>
      <c r="L18" s="16">
        <f t="shared" si="1"/>
        <v>33</v>
      </c>
    </row>
    <row r="21" spans="3:12" ht="12.75">
      <c r="C21" s="9">
        <v>2006</v>
      </c>
      <c r="D21" s="9">
        <f aca="true" t="shared" si="2" ref="D21:K21">C21+1</f>
        <v>2007</v>
      </c>
      <c r="E21" s="9">
        <f t="shared" si="2"/>
        <v>2008</v>
      </c>
      <c r="F21" s="9">
        <f t="shared" si="2"/>
        <v>2009</v>
      </c>
      <c r="G21" s="9">
        <f t="shared" si="2"/>
        <v>2010</v>
      </c>
      <c r="H21" s="9">
        <f t="shared" si="2"/>
        <v>2011</v>
      </c>
      <c r="I21" s="9">
        <f t="shared" si="2"/>
        <v>2012</v>
      </c>
      <c r="J21" s="9">
        <f t="shared" si="2"/>
        <v>2013</v>
      </c>
      <c r="K21" s="9">
        <f t="shared" si="2"/>
        <v>2014</v>
      </c>
      <c r="L21" s="9">
        <f>K21+1</f>
        <v>2015</v>
      </c>
    </row>
    <row r="23" spans="2:13" ht="12.75">
      <c r="B23" t="s">
        <v>48</v>
      </c>
      <c r="C23">
        <f>C10*$C$1</f>
        <v>13.299999999999999</v>
      </c>
      <c r="D23">
        <f aca="true" t="shared" si="3" ref="D23:L23">D10*$C$1</f>
        <v>6.6499999999999995</v>
      </c>
      <c r="E23">
        <f t="shared" si="3"/>
        <v>9.5</v>
      </c>
      <c r="F23">
        <f t="shared" si="3"/>
        <v>5.699999999999999</v>
      </c>
      <c r="G23">
        <f t="shared" si="3"/>
        <v>2.8499999999999996</v>
      </c>
      <c r="H23">
        <f t="shared" si="3"/>
        <v>13.299999999999999</v>
      </c>
      <c r="I23">
        <f t="shared" si="3"/>
        <v>5.699999999999999</v>
      </c>
      <c r="J23">
        <f t="shared" si="3"/>
        <v>8.549999999999999</v>
      </c>
      <c r="K23">
        <f t="shared" si="3"/>
        <v>5.699999999999999</v>
      </c>
      <c r="L23">
        <f t="shared" si="3"/>
        <v>3.8</v>
      </c>
      <c r="M23">
        <f>SUM(C23:L23)</f>
        <v>75.05</v>
      </c>
    </row>
    <row r="24" spans="2:13" ht="12.75">
      <c r="B24" t="s">
        <v>49</v>
      </c>
      <c r="C24">
        <f>C11*$C$2</f>
        <v>5.699999999999999</v>
      </c>
      <c r="D24">
        <f aca="true" t="shared" si="4" ref="D24:L24">D11*$C$2</f>
        <v>1.9</v>
      </c>
      <c r="E24">
        <f t="shared" si="4"/>
        <v>3.8</v>
      </c>
      <c r="F24">
        <f t="shared" si="4"/>
        <v>3.8</v>
      </c>
      <c r="G24">
        <f t="shared" si="4"/>
        <v>5.699999999999999</v>
      </c>
      <c r="H24">
        <f t="shared" si="4"/>
        <v>5.699999999999999</v>
      </c>
      <c r="I24">
        <f t="shared" si="4"/>
        <v>1.9</v>
      </c>
      <c r="J24">
        <f t="shared" si="4"/>
        <v>24.7</v>
      </c>
      <c r="K24">
        <f t="shared" si="4"/>
        <v>7.6</v>
      </c>
      <c r="L24">
        <f t="shared" si="4"/>
        <v>11.399999999999999</v>
      </c>
      <c r="M24">
        <f>SUM(C24:L24)</f>
        <v>72.19999999999999</v>
      </c>
    </row>
    <row r="25" spans="2:13" ht="12.75">
      <c r="B25" t="s">
        <v>50</v>
      </c>
      <c r="C25">
        <f>C12*$C$3</f>
        <v>1.02</v>
      </c>
      <c r="D25">
        <f aca="true" t="shared" si="5" ref="D25:L25">D12*$C$3</f>
        <v>0.34</v>
      </c>
      <c r="E25">
        <f t="shared" si="5"/>
        <v>4.42</v>
      </c>
      <c r="F25">
        <f t="shared" si="5"/>
        <v>1.36</v>
      </c>
      <c r="G25">
        <f t="shared" si="5"/>
        <v>2.04</v>
      </c>
      <c r="H25">
        <f t="shared" si="5"/>
        <v>1.02</v>
      </c>
      <c r="I25">
        <f t="shared" si="5"/>
        <v>1.02</v>
      </c>
      <c r="J25">
        <f t="shared" si="5"/>
        <v>0.34</v>
      </c>
      <c r="K25">
        <f t="shared" si="5"/>
        <v>0.68</v>
      </c>
      <c r="L25">
        <f t="shared" si="5"/>
        <v>1.02</v>
      </c>
      <c r="M25">
        <f>SUM(C25:L25)</f>
        <v>13.259999999999998</v>
      </c>
    </row>
    <row r="26" spans="2:13" ht="12.75">
      <c r="B26" t="s">
        <v>51</v>
      </c>
      <c r="C26">
        <f>C13*$C$4</f>
        <v>7.700000000000001</v>
      </c>
      <c r="D26">
        <f aca="true" t="shared" si="6" ref="D26:L26">D13*$C$4</f>
        <v>7.700000000000001</v>
      </c>
      <c r="E26">
        <f t="shared" si="6"/>
        <v>2.75</v>
      </c>
      <c r="F26">
        <f t="shared" si="6"/>
        <v>8.8</v>
      </c>
      <c r="G26">
        <f t="shared" si="6"/>
        <v>3.8500000000000005</v>
      </c>
      <c r="H26">
        <f t="shared" si="6"/>
        <v>7.15</v>
      </c>
      <c r="I26">
        <f t="shared" si="6"/>
        <v>4.95</v>
      </c>
      <c r="J26">
        <f t="shared" si="6"/>
        <v>3.8500000000000005</v>
      </c>
      <c r="K26">
        <f t="shared" si="6"/>
        <v>8.25</v>
      </c>
      <c r="L26">
        <f t="shared" si="6"/>
        <v>11</v>
      </c>
      <c r="M26">
        <f>SUM(C26:L26)</f>
        <v>66</v>
      </c>
    </row>
    <row r="28" spans="2:13" ht="12.75">
      <c r="B28" t="s">
        <v>63</v>
      </c>
      <c r="C28">
        <f>'Census cost'!D86</f>
        <v>49.4</v>
      </c>
      <c r="D28">
        <f>'Census cost'!E86</f>
        <v>48.400000000000006</v>
      </c>
      <c r="E28">
        <f>'Census cost'!F86</f>
        <v>39.5</v>
      </c>
      <c r="F28">
        <f>'Census cost'!G86</f>
        <v>31.9</v>
      </c>
      <c r="G28">
        <f>'Census cost'!H86</f>
        <v>283.3</v>
      </c>
      <c r="H28">
        <f>'Census cost'!I86</f>
        <v>13.8</v>
      </c>
      <c r="I28">
        <f>'Census cost'!J86</f>
        <v>99.3</v>
      </c>
      <c r="J28">
        <f>'Census cost'!K86</f>
        <v>5.4</v>
      </c>
      <c r="K28">
        <f>'Census cost'!L86</f>
        <v>78.3</v>
      </c>
      <c r="L28">
        <f>'Census cost'!M86</f>
        <v>0</v>
      </c>
      <c r="M28">
        <f>SUM(C28:L28)</f>
        <v>649.3</v>
      </c>
    </row>
    <row r="29" spans="2:12" ht="12.75">
      <c r="B29" t="s">
        <v>37</v>
      </c>
      <c r="C29">
        <f>C16*$G$2</f>
        <v>0</v>
      </c>
      <c r="D29">
        <f aca="true" t="shared" si="7" ref="D29:L29">D16*$G$2</f>
        <v>0</v>
      </c>
      <c r="E29">
        <f t="shared" si="7"/>
        <v>0</v>
      </c>
      <c r="F29">
        <f t="shared" si="7"/>
        <v>0</v>
      </c>
      <c r="G29">
        <f t="shared" si="7"/>
        <v>0</v>
      </c>
      <c r="H29">
        <f t="shared" si="7"/>
        <v>0</v>
      </c>
      <c r="I29">
        <f t="shared" si="7"/>
        <v>0</v>
      </c>
      <c r="J29">
        <f t="shared" si="7"/>
        <v>0</v>
      </c>
      <c r="K29">
        <f t="shared" si="7"/>
        <v>0</v>
      </c>
      <c r="L29">
        <f t="shared" si="7"/>
        <v>0</v>
      </c>
    </row>
    <row r="31" spans="2:13" ht="12.75">
      <c r="B31" s="16" t="s">
        <v>59</v>
      </c>
      <c r="C31" s="16">
        <f>SUM(C23:C29)</f>
        <v>77.12</v>
      </c>
      <c r="D31" s="16">
        <f aca="true" t="shared" si="8" ref="D31:L31">SUM(D23:D29)</f>
        <v>64.99000000000001</v>
      </c>
      <c r="E31" s="16">
        <f t="shared" si="8"/>
        <v>59.97</v>
      </c>
      <c r="F31" s="16">
        <f t="shared" si="8"/>
        <v>51.56</v>
      </c>
      <c r="G31" s="16">
        <f t="shared" si="8"/>
        <v>297.74</v>
      </c>
      <c r="H31" s="16">
        <f t="shared" si="8"/>
        <v>40.97</v>
      </c>
      <c r="I31" s="16">
        <f t="shared" si="8"/>
        <v>112.87</v>
      </c>
      <c r="J31" s="16">
        <f t="shared" si="8"/>
        <v>42.84</v>
      </c>
      <c r="K31" s="16">
        <f t="shared" si="8"/>
        <v>100.53</v>
      </c>
      <c r="L31" s="16">
        <f t="shared" si="8"/>
        <v>27.22</v>
      </c>
      <c r="M31" s="16">
        <f>SUM(C31:L31)</f>
        <v>875.8100000000001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86"/>
  <sheetViews>
    <sheetView zoomScalePageLayoutView="0" workbookViewId="0" topLeftCell="A59">
      <selection activeCell="F91" sqref="F91"/>
    </sheetView>
  </sheetViews>
  <sheetFormatPr defaultColWidth="9.140625" defaultRowHeight="12.75"/>
  <cols>
    <col min="2" max="2" width="23.00390625" style="0" customWidth="1"/>
    <col min="3" max="3" width="11.421875" style="0" customWidth="1"/>
  </cols>
  <sheetData>
    <row r="2" ht="12.75">
      <c r="B2" t="s">
        <v>76</v>
      </c>
    </row>
    <row r="4" spans="3:13" ht="12.75">
      <c r="C4" t="s">
        <v>44</v>
      </c>
      <c r="D4" s="29">
        <v>2006</v>
      </c>
      <c r="E4" s="29">
        <f aca="true" t="shared" si="0" ref="E4:L4">D4+1</f>
        <v>2007</v>
      </c>
      <c r="F4" s="29">
        <f t="shared" si="0"/>
        <v>2008</v>
      </c>
      <c r="G4" s="29">
        <f t="shared" si="0"/>
        <v>2009</v>
      </c>
      <c r="H4" s="29">
        <f t="shared" si="0"/>
        <v>2010</v>
      </c>
      <c r="I4" s="29">
        <f t="shared" si="0"/>
        <v>2011</v>
      </c>
      <c r="J4" s="29">
        <f t="shared" si="0"/>
        <v>2012</v>
      </c>
      <c r="K4" s="29">
        <f t="shared" si="0"/>
        <v>2013</v>
      </c>
      <c r="L4" s="29">
        <f t="shared" si="0"/>
        <v>2014</v>
      </c>
      <c r="M4" s="29">
        <f>L4+1</f>
        <v>2015</v>
      </c>
    </row>
    <row r="5" spans="2:13" ht="12.75">
      <c r="B5" s="13" t="s">
        <v>0</v>
      </c>
      <c r="C5">
        <f>Summary!C4</f>
        <v>13.5</v>
      </c>
      <c r="D5">
        <f>COUNTIF(Summary!K4,"C")</f>
        <v>0</v>
      </c>
      <c r="E5">
        <f>COUNTIF(Summary!L4,"C")</f>
        <v>1</v>
      </c>
      <c r="F5">
        <f>COUNTIF(Summary!M4,"C")</f>
        <v>0</v>
      </c>
      <c r="G5">
        <f>COUNTIF(Summary!N4,"C")</f>
        <v>0</v>
      </c>
      <c r="H5">
        <f>COUNTIF(Summary!O4,"C")</f>
        <v>0</v>
      </c>
      <c r="I5">
        <f>COUNTIF(Summary!P4,"C")</f>
        <v>0</v>
      </c>
      <c r="J5">
        <f>COUNTIF(Summary!Q4,"C")</f>
        <v>0</v>
      </c>
      <c r="K5">
        <f>COUNTIF(Summary!R4,"C")</f>
        <v>0</v>
      </c>
      <c r="L5">
        <f>COUNTIF(Summary!S4,"C")</f>
        <v>0</v>
      </c>
      <c r="M5">
        <f>COUNTIF(Summary!T4,"C")</f>
        <v>0</v>
      </c>
    </row>
    <row r="6" spans="2:13" ht="12.75">
      <c r="B6" s="13" t="s">
        <v>1</v>
      </c>
      <c r="C6">
        <f>Summary!C5</f>
        <v>6.7</v>
      </c>
      <c r="D6">
        <f>COUNTIF(Summary!K5,"C")</f>
        <v>0</v>
      </c>
      <c r="E6">
        <f>COUNTIF(Summary!L5,"C")</f>
        <v>0</v>
      </c>
      <c r="F6">
        <f>COUNTIF(Summary!M5,"C")</f>
        <v>0</v>
      </c>
      <c r="G6">
        <f>COUNTIF(Summary!N5,"C")</f>
        <v>0</v>
      </c>
      <c r="H6">
        <f>COUNTIF(Summary!O5,"C")</f>
        <v>0</v>
      </c>
      <c r="I6">
        <f>COUNTIF(Summary!P5,"C")</f>
        <v>0</v>
      </c>
      <c r="J6">
        <f>COUNTIF(Summary!Q5,"C")</f>
        <v>1</v>
      </c>
      <c r="K6">
        <f>COUNTIF(Summary!R5,"C")</f>
        <v>0</v>
      </c>
      <c r="L6">
        <f>COUNTIF(Summary!S5,"C")</f>
        <v>0</v>
      </c>
      <c r="M6">
        <f>COUNTIF(Summary!T5,"C")</f>
        <v>0</v>
      </c>
    </row>
    <row r="7" spans="2:13" ht="12.75">
      <c r="B7" s="13" t="s">
        <v>2</v>
      </c>
      <c r="C7">
        <f>Summary!C6</f>
        <v>12.1</v>
      </c>
      <c r="D7">
        <f>COUNTIF(Summary!K6,"C")</f>
        <v>1</v>
      </c>
      <c r="E7">
        <f>COUNTIF(Summary!L6,"C")</f>
        <v>0</v>
      </c>
      <c r="F7">
        <f>COUNTIF(Summary!M6,"C")</f>
        <v>0</v>
      </c>
      <c r="G7">
        <f>COUNTIF(Summary!N6,"C")</f>
        <v>0</v>
      </c>
      <c r="H7">
        <f>COUNTIF(Summary!O6,"C")</f>
        <v>0</v>
      </c>
      <c r="I7">
        <f>COUNTIF(Summary!P6,"C")</f>
        <v>0</v>
      </c>
      <c r="J7">
        <f>COUNTIF(Summary!Q6,"C")</f>
        <v>0</v>
      </c>
      <c r="K7">
        <f>COUNTIF(Summary!R6,"C")</f>
        <v>0</v>
      </c>
      <c r="L7">
        <f>COUNTIF(Summary!S6,"C")</f>
        <v>0</v>
      </c>
      <c r="M7">
        <f>COUNTIF(Summary!T6,"C")</f>
        <v>0</v>
      </c>
    </row>
    <row r="8" spans="2:13" ht="12.75">
      <c r="B8" s="13" t="s">
        <v>3</v>
      </c>
      <c r="C8">
        <f>Summary!C7</f>
        <v>7.2</v>
      </c>
      <c r="D8">
        <f>COUNTIF(Summary!K7,"C")</f>
        <v>0</v>
      </c>
      <c r="E8">
        <f>COUNTIF(Summary!L7,"C")</f>
        <v>0</v>
      </c>
      <c r="F8">
        <f>COUNTIF(Summary!M7,"C")</f>
        <v>0</v>
      </c>
      <c r="G8">
        <f>COUNTIF(Summary!N7,"C")</f>
        <v>0</v>
      </c>
      <c r="H8">
        <f>COUNTIF(Summary!O7,"C")</f>
        <v>1</v>
      </c>
      <c r="I8">
        <f>COUNTIF(Summary!P7,"C")</f>
        <v>0</v>
      </c>
      <c r="J8">
        <f>COUNTIF(Summary!Q7,"C")</f>
        <v>0</v>
      </c>
      <c r="K8">
        <f>COUNTIF(Summary!R7,"C")</f>
        <v>0</v>
      </c>
      <c r="L8">
        <f>COUNTIF(Summary!S7,"C")</f>
        <v>0</v>
      </c>
      <c r="M8">
        <f>COUNTIF(Summary!T7,"C")</f>
        <v>0</v>
      </c>
    </row>
    <row r="9" spans="2:13" ht="12.75">
      <c r="B9" s="13" t="s">
        <v>4</v>
      </c>
      <c r="C9">
        <f>Summary!C8</f>
        <v>16.1</v>
      </c>
      <c r="D9">
        <f>COUNTIF(Summary!K8,"C")</f>
        <v>0</v>
      </c>
      <c r="E9">
        <f>COUNTIF(Summary!L8,"C")</f>
        <v>1</v>
      </c>
      <c r="F9">
        <f>COUNTIF(Summary!M8,"C")</f>
        <v>0</v>
      </c>
      <c r="G9">
        <f>COUNTIF(Summary!N8,"C")</f>
        <v>0</v>
      </c>
      <c r="H9">
        <f>COUNTIF(Summary!O8,"C")</f>
        <v>0</v>
      </c>
      <c r="I9">
        <f>COUNTIF(Summary!P8,"C")</f>
        <v>0</v>
      </c>
      <c r="J9">
        <f>COUNTIF(Summary!Q8,"C")</f>
        <v>0</v>
      </c>
      <c r="K9">
        <f>COUNTIF(Summary!R8,"C")</f>
        <v>0</v>
      </c>
      <c r="L9">
        <f>COUNTIF(Summary!S8,"C")</f>
        <v>0</v>
      </c>
      <c r="M9">
        <f>COUNTIF(Summary!T8,"C")</f>
        <v>0</v>
      </c>
    </row>
    <row r="10" spans="2:13" ht="12.75">
      <c r="B10" s="13" t="s">
        <v>41</v>
      </c>
      <c r="C10">
        <f>Summary!C9</f>
        <v>0.5</v>
      </c>
      <c r="D10">
        <f>COUNTIF(Summary!K9,"C")</f>
        <v>0</v>
      </c>
      <c r="E10">
        <f>COUNTIF(Summary!L9,"C")</f>
        <v>0</v>
      </c>
      <c r="F10">
        <f>COUNTIF(Summary!M9,"C")</f>
        <v>0</v>
      </c>
      <c r="G10">
        <f>COUNTIF(Summary!N9,"C")</f>
        <v>0</v>
      </c>
      <c r="H10">
        <f>COUNTIF(Summary!O9,"C")</f>
        <v>1</v>
      </c>
      <c r="I10">
        <f>COUNTIF(Summary!P9,"C")</f>
        <v>0</v>
      </c>
      <c r="J10">
        <f>COUNTIF(Summary!Q9,"C")</f>
        <v>0</v>
      </c>
      <c r="K10">
        <f>COUNTIF(Summary!R9,"C")</f>
        <v>0</v>
      </c>
      <c r="L10">
        <f>COUNTIF(Summary!S9,"C")</f>
        <v>0</v>
      </c>
      <c r="M10">
        <f>COUNTIF(Summary!T9,"C")</f>
        <v>0</v>
      </c>
    </row>
    <row r="11" spans="2:13" ht="12.75">
      <c r="B11" s="13" t="s">
        <v>5</v>
      </c>
      <c r="C11">
        <f>Summary!C10</f>
        <v>3.9</v>
      </c>
      <c r="D11">
        <f>COUNTIF(Summary!K10,"C")</f>
        <v>0</v>
      </c>
      <c r="E11">
        <f>COUNTIF(Summary!L10,"C")</f>
        <v>0</v>
      </c>
      <c r="F11">
        <f>COUNTIF(Summary!M10,"C")</f>
        <v>0</v>
      </c>
      <c r="G11">
        <f>COUNTIF(Summary!N10,"C")</f>
        <v>0</v>
      </c>
      <c r="H11">
        <f>COUNTIF(Summary!O10,"C")</f>
        <v>1</v>
      </c>
      <c r="I11">
        <f>COUNTIF(Summary!P10,"C")</f>
        <v>0</v>
      </c>
      <c r="J11">
        <f>COUNTIF(Summary!Q10,"C")</f>
        <v>0</v>
      </c>
      <c r="K11">
        <f>COUNTIF(Summary!R10,"C")</f>
        <v>0</v>
      </c>
      <c r="L11">
        <f>COUNTIF(Summary!S10,"C")</f>
        <v>0</v>
      </c>
      <c r="M11">
        <f>COUNTIF(Summary!T10,"C")</f>
        <v>0</v>
      </c>
    </row>
    <row r="12" spans="2:13" ht="12.75">
      <c r="B12" s="13" t="s">
        <v>6</v>
      </c>
      <c r="C12">
        <f>Summary!C11</f>
        <v>8.6</v>
      </c>
      <c r="D12">
        <f>COUNTIF(Summary!K11,"C")</f>
        <v>0</v>
      </c>
      <c r="E12">
        <f>COUNTIF(Summary!L11,"C")</f>
        <v>0</v>
      </c>
      <c r="F12">
        <f>COUNTIF(Summary!M11,"C")</f>
        <v>0</v>
      </c>
      <c r="G12">
        <f>COUNTIF(Summary!N11,"C")</f>
        <v>0</v>
      </c>
      <c r="H12">
        <f>COUNTIF(Summary!O11,"C")</f>
        <v>1</v>
      </c>
      <c r="I12">
        <f>COUNTIF(Summary!P11,"C")</f>
        <v>0</v>
      </c>
      <c r="J12">
        <f>COUNTIF(Summary!Q11,"C")</f>
        <v>0</v>
      </c>
      <c r="K12">
        <f>COUNTIF(Summary!R11,"C")</f>
        <v>0</v>
      </c>
      <c r="L12">
        <f>COUNTIF(Summary!S11,"C")</f>
        <v>0</v>
      </c>
      <c r="M12">
        <f>COUNTIF(Summary!T11,"C")</f>
        <v>0</v>
      </c>
    </row>
    <row r="13" spans="2:13" ht="12.75">
      <c r="B13" s="13" t="s">
        <v>42</v>
      </c>
      <c r="C13">
        <f>Summary!C12</f>
        <v>0.6</v>
      </c>
      <c r="D13">
        <f>COUNTIF(Summary!K12,"C")</f>
        <v>0</v>
      </c>
      <c r="E13">
        <f>COUNTIF(Summary!L12,"C")</f>
        <v>0</v>
      </c>
      <c r="F13">
        <f>COUNTIF(Summary!M12,"C")</f>
        <v>0</v>
      </c>
      <c r="G13">
        <f>COUNTIF(Summary!N12,"C")</f>
        <v>0</v>
      </c>
      <c r="H13">
        <f>COUNTIF(Summary!O12,"C")</f>
        <v>0</v>
      </c>
      <c r="I13">
        <f>COUNTIF(Summary!P12,"C")</f>
        <v>0</v>
      </c>
      <c r="J13">
        <f>COUNTIF(Summary!Q12,"C")</f>
        <v>0</v>
      </c>
      <c r="K13">
        <f>COUNTIF(Summary!R12,"C")</f>
        <v>1</v>
      </c>
      <c r="L13">
        <f>COUNTIF(Summary!S12,"C")</f>
        <v>0</v>
      </c>
      <c r="M13">
        <f>COUNTIF(Summary!T12,"C")</f>
        <v>0</v>
      </c>
    </row>
    <row r="14" spans="2:13" ht="12.75">
      <c r="B14" s="13" t="s">
        <v>7</v>
      </c>
      <c r="C14">
        <f>Summary!C13</f>
        <v>53.2</v>
      </c>
      <c r="D14">
        <f>COUNTIF(Summary!K13,"C")</f>
        <v>0</v>
      </c>
      <c r="E14">
        <f>COUNTIF(Summary!L13,"C")</f>
        <v>0</v>
      </c>
      <c r="F14">
        <f>COUNTIF(Summary!M13,"C")</f>
        <v>0</v>
      </c>
      <c r="G14">
        <f>COUNTIF(Summary!N13,"C")</f>
        <v>0</v>
      </c>
      <c r="H14">
        <f>COUNTIF(Summary!O13,"C")</f>
        <v>1</v>
      </c>
      <c r="I14">
        <f>COUNTIF(Summary!P13,"C")</f>
        <v>0</v>
      </c>
      <c r="J14">
        <f>COUNTIF(Summary!Q13,"C")</f>
        <v>0</v>
      </c>
      <c r="K14">
        <f>COUNTIF(Summary!R13,"C")</f>
        <v>0</v>
      </c>
      <c r="L14">
        <f>COUNTIF(Summary!S13,"C")</f>
        <v>0</v>
      </c>
      <c r="M14">
        <f>COUNTIF(Summary!T13,"C")</f>
        <v>0</v>
      </c>
    </row>
    <row r="15" spans="2:13" ht="12.75">
      <c r="B15" s="13" t="s">
        <v>8</v>
      </c>
      <c r="C15">
        <f>Summary!C14</f>
        <v>3.8</v>
      </c>
      <c r="D15">
        <f>COUNTIF(Summary!K14,"C")</f>
        <v>1</v>
      </c>
      <c r="E15">
        <f>COUNTIF(Summary!L14,"C")</f>
        <v>0</v>
      </c>
      <c r="F15">
        <f>COUNTIF(Summary!M14,"C")</f>
        <v>0</v>
      </c>
      <c r="G15">
        <f>COUNTIF(Summary!N14,"C")</f>
        <v>0</v>
      </c>
      <c r="H15">
        <f>COUNTIF(Summary!O14,"C")</f>
        <v>0</v>
      </c>
      <c r="I15">
        <f>COUNTIF(Summary!P14,"C")</f>
        <v>0</v>
      </c>
      <c r="J15">
        <f>COUNTIF(Summary!Q14,"C")</f>
        <v>0</v>
      </c>
      <c r="K15">
        <f>COUNTIF(Summary!R14,"C")</f>
        <v>0</v>
      </c>
      <c r="L15">
        <f>COUNTIF(Summary!S14,"C")</f>
        <v>0</v>
      </c>
      <c r="M15">
        <f>COUNTIF(Summary!T14,"C")</f>
        <v>0</v>
      </c>
    </row>
    <row r="16" spans="2:13" ht="12.75">
      <c r="B16" s="13" t="s">
        <v>9</v>
      </c>
      <c r="C16">
        <f>Summary!C15</f>
        <v>16.8</v>
      </c>
      <c r="D16">
        <f>COUNTIF(Summary!K15,"C")</f>
        <v>0</v>
      </c>
      <c r="E16">
        <f>COUNTIF(Summary!L15,"C")</f>
        <v>0</v>
      </c>
      <c r="F16">
        <f>COUNTIF(Summary!M15,"C")</f>
        <v>1</v>
      </c>
      <c r="G16">
        <f>COUNTIF(Summary!N15,"C")</f>
        <v>0</v>
      </c>
      <c r="H16">
        <f>COUNTIF(Summary!O15,"C")</f>
        <v>0</v>
      </c>
      <c r="I16">
        <f>COUNTIF(Summary!P15,"C")</f>
        <v>0</v>
      </c>
      <c r="J16">
        <f>COUNTIF(Summary!Q15,"C")</f>
        <v>0</v>
      </c>
      <c r="K16">
        <f>COUNTIF(Summary!R15,"C")</f>
        <v>0</v>
      </c>
      <c r="L16">
        <f>COUNTIF(Summary!S15,"C")</f>
        <v>0</v>
      </c>
      <c r="M16">
        <f>COUNTIF(Summary!T15,"C")</f>
        <v>0</v>
      </c>
    </row>
    <row r="17" spans="2:13" ht="12.75">
      <c r="B17" s="13" t="s">
        <v>10</v>
      </c>
      <c r="C17">
        <f>Summary!C16</f>
        <v>4.4</v>
      </c>
      <c r="D17">
        <f>COUNTIF(Summary!K16,"C")</f>
        <v>0</v>
      </c>
      <c r="E17">
        <f>COUNTIF(Summary!L16,"C")</f>
        <v>0</v>
      </c>
      <c r="F17">
        <f>COUNTIF(Summary!M16,"C")</f>
        <v>0</v>
      </c>
      <c r="G17">
        <f>COUNTIF(Summary!N16,"C")</f>
        <v>0</v>
      </c>
      <c r="H17">
        <f>COUNTIF(Summary!O16,"C")</f>
        <v>0</v>
      </c>
      <c r="I17">
        <f>COUNTIF(Summary!P16,"C")</f>
        <v>0</v>
      </c>
      <c r="J17">
        <f>COUNTIF(Summary!Q16,"C")</f>
        <v>0</v>
      </c>
      <c r="K17">
        <f>COUNTIF(Summary!R16,"C")</f>
        <v>0</v>
      </c>
      <c r="L17">
        <f>COUNTIF(Summary!S16,"C")</f>
        <v>1</v>
      </c>
      <c r="M17">
        <f>COUNTIF(Summary!T16,"C")</f>
        <v>0</v>
      </c>
    </row>
    <row r="18" spans="2:13" ht="12.75">
      <c r="B18" s="13" t="s">
        <v>11</v>
      </c>
      <c r="C18">
        <f>Summary!C17</f>
        <v>68.6</v>
      </c>
      <c r="D18">
        <f>COUNTIF(Summary!K17,"C")</f>
        <v>0</v>
      </c>
      <c r="E18">
        <f>COUNTIF(Summary!L17,"C")</f>
        <v>0</v>
      </c>
      <c r="F18">
        <f>COUNTIF(Summary!M17,"C")</f>
        <v>0</v>
      </c>
      <c r="G18">
        <f>COUNTIF(Summary!N17,"C")</f>
        <v>0</v>
      </c>
      <c r="H18">
        <f>COUNTIF(Summary!O17,"C")</f>
        <v>0</v>
      </c>
      <c r="I18">
        <f>COUNTIF(Summary!P17,"C")</f>
        <v>0</v>
      </c>
      <c r="J18">
        <f>COUNTIF(Summary!Q17,"C")</f>
        <v>0</v>
      </c>
      <c r="K18">
        <f>COUNTIF(Summary!R17,"C")</f>
        <v>0</v>
      </c>
      <c r="L18">
        <f>COUNTIF(Summary!S17,"C")</f>
        <v>1</v>
      </c>
      <c r="M18">
        <f>COUNTIF(Summary!T17,"C")</f>
        <v>0</v>
      </c>
    </row>
    <row r="19" spans="2:13" ht="12.75">
      <c r="B19" s="13" t="s">
        <v>12</v>
      </c>
      <c r="C19">
        <f>Summary!C18</f>
        <v>1.4</v>
      </c>
      <c r="D19">
        <f>COUNTIF(Summary!K18,"C")</f>
        <v>0</v>
      </c>
      <c r="E19">
        <f>COUNTIF(Summary!L18,"C")</f>
        <v>0</v>
      </c>
      <c r="F19">
        <f>COUNTIF(Summary!M18,"C")</f>
        <v>0</v>
      </c>
      <c r="G19">
        <f>COUNTIF(Summary!N18,"C")</f>
        <v>0</v>
      </c>
      <c r="H19">
        <f>COUNTIF(Summary!O18,"C")</f>
        <v>0</v>
      </c>
      <c r="I19">
        <f>COUNTIF(Summary!P18,"C")</f>
        <v>0</v>
      </c>
      <c r="J19">
        <f>COUNTIF(Summary!Q18,"C")</f>
        <v>0</v>
      </c>
      <c r="K19">
        <f>COUNTIF(Summary!R18,"C")</f>
        <v>1</v>
      </c>
      <c r="L19">
        <f>COUNTIF(Summary!S18,"C")</f>
        <v>0</v>
      </c>
      <c r="M19">
        <f>COUNTIF(Summary!T18,"C")</f>
        <v>0</v>
      </c>
    </row>
    <row r="20" spans="2:13" ht="12.75">
      <c r="B20" s="13" t="s">
        <v>13</v>
      </c>
      <c r="C20">
        <f>Summary!C19</f>
        <v>20.4</v>
      </c>
      <c r="D20">
        <f>COUNTIF(Summary!K19,"C")</f>
        <v>0</v>
      </c>
      <c r="E20">
        <f>COUNTIF(Summary!L19,"C")</f>
        <v>0</v>
      </c>
      <c r="F20">
        <f>COUNTIF(Summary!M19,"C")</f>
        <v>0</v>
      </c>
      <c r="G20">
        <f>COUNTIF(Summary!N19,"C")</f>
        <v>0</v>
      </c>
      <c r="H20">
        <f>COUNTIF(Summary!O19,"C")</f>
        <v>1</v>
      </c>
      <c r="I20">
        <f>COUNTIF(Summary!P19,"C")</f>
        <v>0</v>
      </c>
      <c r="J20">
        <f>COUNTIF(Summary!Q19,"C")</f>
        <v>0</v>
      </c>
      <c r="K20">
        <f>COUNTIF(Summary!R19,"C")</f>
        <v>0</v>
      </c>
      <c r="L20">
        <f>COUNTIF(Summary!S19,"C")</f>
        <v>0</v>
      </c>
      <c r="M20">
        <f>COUNTIF(Summary!T19,"C")</f>
        <v>0</v>
      </c>
    </row>
    <row r="21" spans="2:13" ht="12.75">
      <c r="B21" s="13" t="s">
        <v>14</v>
      </c>
      <c r="C21">
        <f>Summary!C20</f>
        <v>7.9</v>
      </c>
      <c r="D21">
        <f>COUNTIF(Summary!K20,"C")</f>
        <v>0</v>
      </c>
      <c r="E21">
        <f>COUNTIF(Summary!L20,"C")</f>
        <v>0</v>
      </c>
      <c r="F21">
        <f>COUNTIF(Summary!M20,"C")</f>
        <v>0</v>
      </c>
      <c r="G21">
        <f>COUNTIF(Summary!N20,"C")</f>
        <v>0</v>
      </c>
      <c r="H21">
        <f>COUNTIF(Summary!O20,"C")</f>
        <v>1</v>
      </c>
      <c r="I21">
        <f>COUNTIF(Summary!P20,"C")</f>
        <v>0</v>
      </c>
      <c r="J21">
        <f>COUNTIF(Summary!Q20,"C")</f>
        <v>0</v>
      </c>
      <c r="K21">
        <f>COUNTIF(Summary!R20,"C")</f>
        <v>0</v>
      </c>
      <c r="L21">
        <f>COUNTIF(Summary!S20,"C")</f>
        <v>0</v>
      </c>
      <c r="M21">
        <f>COUNTIF(Summary!T20,"C")</f>
        <v>0</v>
      </c>
    </row>
    <row r="22" spans="2:13" ht="12.75">
      <c r="B22" s="13" t="s">
        <v>15</v>
      </c>
      <c r="C22">
        <f>Summary!C21</f>
        <v>1.5</v>
      </c>
      <c r="D22">
        <f>COUNTIF(Summary!K21,"C")</f>
        <v>0</v>
      </c>
      <c r="E22">
        <f>COUNTIF(Summary!L21,"C")</f>
        <v>0</v>
      </c>
      <c r="F22">
        <f>COUNTIF(Summary!M21,"C")</f>
        <v>0</v>
      </c>
      <c r="G22">
        <f>COUNTIF(Summary!N21,"C")</f>
        <v>0</v>
      </c>
      <c r="H22">
        <f>COUNTIF(Summary!O21,"C")</f>
        <v>1</v>
      </c>
      <c r="I22">
        <f>COUNTIF(Summary!P21,"C")</f>
        <v>0</v>
      </c>
      <c r="J22">
        <f>COUNTIF(Summary!Q21,"C")</f>
        <v>0</v>
      </c>
      <c r="K22">
        <f>COUNTIF(Summary!R21,"C")</f>
        <v>0</v>
      </c>
      <c r="L22">
        <f>COUNTIF(Summary!S21,"C")</f>
        <v>0</v>
      </c>
      <c r="M22">
        <f>COUNTIF(Summary!T21,"C")</f>
        <v>0</v>
      </c>
    </row>
    <row r="23" spans="2:13" ht="12.75">
      <c r="B23" s="13" t="s">
        <v>16</v>
      </c>
      <c r="C23">
        <f>Summary!C22</f>
        <v>31.9</v>
      </c>
      <c r="D23">
        <f>COUNTIF(Summary!K22,"C")</f>
        <v>0</v>
      </c>
      <c r="E23">
        <f>COUNTIF(Summary!L22,"C")</f>
        <v>0</v>
      </c>
      <c r="F23">
        <f>COUNTIF(Summary!M22,"C")</f>
        <v>0</v>
      </c>
      <c r="G23">
        <f>COUNTIF(Summary!N22,"C")</f>
        <v>1</v>
      </c>
      <c r="H23">
        <f>COUNTIF(Summary!O22,"C")</f>
        <v>0</v>
      </c>
      <c r="I23">
        <f>COUNTIF(Summary!P22,"C")</f>
        <v>0</v>
      </c>
      <c r="J23">
        <f>COUNTIF(Summary!Q22,"C")</f>
        <v>0</v>
      </c>
      <c r="K23">
        <f>COUNTIF(Summary!R22,"C")</f>
        <v>0</v>
      </c>
      <c r="L23">
        <f>COUNTIF(Summary!S22,"C")</f>
        <v>0</v>
      </c>
      <c r="M23">
        <f>COUNTIF(Summary!T22,"C")</f>
        <v>0</v>
      </c>
    </row>
    <row r="24" spans="2:13" ht="12.75">
      <c r="B24" s="13" t="s">
        <v>17</v>
      </c>
      <c r="C24">
        <f>Summary!C23</f>
        <v>1.8</v>
      </c>
      <c r="D24">
        <f>COUNTIF(Summary!K23,"C")</f>
        <v>0</v>
      </c>
      <c r="E24">
        <f>COUNTIF(Summary!L23,"C")</f>
        <v>0</v>
      </c>
      <c r="F24">
        <f>COUNTIF(Summary!M23,"C")</f>
        <v>0</v>
      </c>
      <c r="G24">
        <f>COUNTIF(Summary!N23,"C")</f>
        <v>0</v>
      </c>
      <c r="H24">
        <f>COUNTIF(Summary!O23,"C")</f>
        <v>0</v>
      </c>
      <c r="I24">
        <f>COUNTIF(Summary!P23,"C")</f>
        <v>1</v>
      </c>
      <c r="J24">
        <f>COUNTIF(Summary!Q23,"C")</f>
        <v>0</v>
      </c>
      <c r="K24">
        <f>COUNTIF(Summary!R23,"C")</f>
        <v>0</v>
      </c>
      <c r="L24">
        <f>COUNTIF(Summary!S23,"C")</f>
        <v>0</v>
      </c>
      <c r="M24">
        <f>COUNTIF(Summary!T23,"C")</f>
        <v>0</v>
      </c>
    </row>
    <row r="25" spans="2:13" ht="12.75">
      <c r="B25" s="13" t="s">
        <v>18</v>
      </c>
      <c r="C25">
        <f>Summary!C24</f>
        <v>3.4</v>
      </c>
      <c r="D25">
        <f>COUNTIF(Summary!K24,"C")</f>
        <v>0</v>
      </c>
      <c r="E25">
        <f>COUNTIF(Summary!L24,"C")</f>
        <v>0</v>
      </c>
      <c r="F25">
        <f>COUNTIF(Summary!M24,"C")</f>
        <v>0</v>
      </c>
      <c r="G25">
        <f>COUNTIF(Summary!N24,"C")</f>
        <v>0</v>
      </c>
      <c r="H25">
        <f>COUNTIF(Summary!O24,"C")</f>
        <v>0</v>
      </c>
      <c r="I25">
        <f>COUNTIF(Summary!P24,"C")</f>
        <v>0</v>
      </c>
      <c r="J25">
        <f>COUNTIF(Summary!Q24,"C")</f>
        <v>0</v>
      </c>
      <c r="K25">
        <f>COUNTIF(Summary!R24,"C")</f>
        <v>1</v>
      </c>
      <c r="L25">
        <f>COUNTIF(Summary!S24,"C")</f>
        <v>0</v>
      </c>
      <c r="M25">
        <f>COUNTIF(Summary!T24,"C")</f>
        <v>0</v>
      </c>
    </row>
    <row r="26" spans="2:13" ht="12.75">
      <c r="B26" s="13" t="s">
        <v>19</v>
      </c>
      <c r="C26">
        <f>Summary!C25</f>
        <v>16.9</v>
      </c>
      <c r="D26">
        <f>COUNTIF(Summary!K25,"C")</f>
        <v>0</v>
      </c>
      <c r="E26">
        <f>COUNTIF(Summary!L25,"C")</f>
        <v>0</v>
      </c>
      <c r="F26">
        <f>COUNTIF(Summary!M25,"C")</f>
        <v>0</v>
      </c>
      <c r="G26">
        <f>COUNTIF(Summary!N25,"C")</f>
        <v>0</v>
      </c>
      <c r="H26">
        <f>COUNTIF(Summary!O25,"C")</f>
        <v>1</v>
      </c>
      <c r="I26">
        <f>COUNTIF(Summary!P25,"C")</f>
        <v>0</v>
      </c>
      <c r="J26">
        <f>COUNTIF(Summary!Q25,"C")</f>
        <v>0</v>
      </c>
      <c r="K26">
        <f>COUNTIF(Summary!R25,"C")</f>
        <v>0</v>
      </c>
      <c r="L26">
        <f>COUNTIF(Summary!S25,"C")</f>
        <v>0</v>
      </c>
      <c r="M26">
        <f>COUNTIF(Summary!T25,"C")</f>
        <v>0</v>
      </c>
    </row>
    <row r="27" spans="2:13" ht="12.75">
      <c r="B27" s="13" t="s">
        <v>20</v>
      </c>
      <c r="C27">
        <f>Summary!C26</f>
        <v>11</v>
      </c>
      <c r="D27">
        <f>COUNTIF(Summary!K26,"C")</f>
        <v>0</v>
      </c>
      <c r="E27">
        <f>COUNTIF(Summary!L26,"C")</f>
        <v>0</v>
      </c>
      <c r="F27">
        <f>COUNTIF(Summary!M26,"C")</f>
        <v>1</v>
      </c>
      <c r="G27">
        <f>COUNTIF(Summary!N26,"C")</f>
        <v>0</v>
      </c>
      <c r="H27">
        <f>COUNTIF(Summary!O26,"C")</f>
        <v>0</v>
      </c>
      <c r="I27">
        <f>COUNTIF(Summary!P26,"C")</f>
        <v>0</v>
      </c>
      <c r="J27">
        <f>COUNTIF(Summary!Q26,"C")</f>
        <v>0</v>
      </c>
      <c r="K27">
        <f>COUNTIF(Summary!R26,"C")</f>
        <v>0</v>
      </c>
      <c r="L27">
        <f>COUNTIF(Summary!S26,"C")</f>
        <v>0</v>
      </c>
      <c r="M27">
        <f>COUNTIF(Summary!T26,"C")</f>
        <v>0</v>
      </c>
    </row>
    <row r="28" spans="2:13" ht="12.75">
      <c r="B28" s="13" t="s">
        <v>21</v>
      </c>
      <c r="C28">
        <f>Summary!C27</f>
        <v>11.7</v>
      </c>
      <c r="D28">
        <f>COUNTIF(Summary!K27,"C")</f>
        <v>0</v>
      </c>
      <c r="E28">
        <f>COUNTIF(Summary!L27,"C")</f>
        <v>0</v>
      </c>
      <c r="F28">
        <f>COUNTIF(Summary!M27,"C")</f>
        <v>1</v>
      </c>
      <c r="G28">
        <f>COUNTIF(Summary!N27,"C")</f>
        <v>0</v>
      </c>
      <c r="H28">
        <f>COUNTIF(Summary!O27,"C")</f>
        <v>0</v>
      </c>
      <c r="I28">
        <f>COUNTIF(Summary!P27,"C")</f>
        <v>0</v>
      </c>
      <c r="J28">
        <f>COUNTIF(Summary!Q27,"C")</f>
        <v>0</v>
      </c>
      <c r="K28">
        <f>COUNTIF(Summary!R27,"C")</f>
        <v>0</v>
      </c>
      <c r="L28">
        <f>COUNTIF(Summary!S27,"C")</f>
        <v>0</v>
      </c>
      <c r="M28">
        <f>COUNTIF(Summary!T27,"C")</f>
        <v>0</v>
      </c>
    </row>
    <row r="29" spans="2:13" ht="12.75">
      <c r="B29" s="13" t="s">
        <v>22</v>
      </c>
      <c r="C29">
        <f>Summary!C28</f>
        <v>2.7</v>
      </c>
      <c r="D29">
        <f>COUNTIF(Summary!K28,"C")</f>
        <v>0</v>
      </c>
      <c r="E29">
        <f>COUNTIF(Summary!L28,"C")</f>
        <v>0</v>
      </c>
      <c r="F29">
        <f>COUNTIF(Summary!M28,"C")</f>
        <v>0</v>
      </c>
      <c r="G29">
        <f>COUNTIF(Summary!N28,"C")</f>
        <v>0</v>
      </c>
      <c r="H29">
        <f>COUNTIF(Summary!O28,"C")</f>
        <v>1</v>
      </c>
      <c r="I29">
        <f>COUNTIF(Summary!P28,"C")</f>
        <v>0</v>
      </c>
      <c r="J29">
        <f>COUNTIF(Summary!Q28,"C")</f>
        <v>0</v>
      </c>
      <c r="K29">
        <f>COUNTIF(Summary!R28,"C")</f>
        <v>0</v>
      </c>
      <c r="L29">
        <f>COUNTIF(Summary!S28,"C")</f>
        <v>0</v>
      </c>
      <c r="M29">
        <f>COUNTIF(Summary!T28,"C")</f>
        <v>0</v>
      </c>
    </row>
    <row r="30" spans="2:13" ht="12.75">
      <c r="B30" s="13" t="s">
        <v>23</v>
      </c>
      <c r="C30">
        <f>Summary!C29</f>
        <v>18.8</v>
      </c>
      <c r="D30">
        <f>COUNTIF(Summary!K29,"C")</f>
        <v>0</v>
      </c>
      <c r="E30">
        <f>COUNTIF(Summary!L29,"C")</f>
        <v>1</v>
      </c>
      <c r="F30">
        <f>COUNTIF(Summary!M29,"C")</f>
        <v>0</v>
      </c>
      <c r="G30">
        <f>COUNTIF(Summary!N29,"C")</f>
        <v>0</v>
      </c>
      <c r="H30">
        <f>COUNTIF(Summary!O29,"C")</f>
        <v>0</v>
      </c>
      <c r="I30">
        <f>COUNTIF(Summary!P29,"C")</f>
        <v>0</v>
      </c>
      <c r="J30">
        <f>COUNTIF(Summary!Q29,"C")</f>
        <v>0</v>
      </c>
      <c r="K30">
        <f>COUNTIF(Summary!R29,"C")</f>
        <v>0</v>
      </c>
      <c r="L30">
        <f>COUNTIF(Summary!S29,"C")</f>
        <v>0</v>
      </c>
      <c r="M30">
        <f>COUNTIF(Summary!T29,"C")</f>
        <v>0</v>
      </c>
    </row>
    <row r="31" spans="2:13" ht="12.75">
      <c r="B31" s="13" t="s">
        <v>24</v>
      </c>
      <c r="C31">
        <f>Summary!C30</f>
        <v>11.8</v>
      </c>
      <c r="D31">
        <f>COUNTIF(Summary!K30,"C")</f>
        <v>0</v>
      </c>
      <c r="E31">
        <f>COUNTIF(Summary!L30,"C")</f>
        <v>0</v>
      </c>
      <c r="F31">
        <f>COUNTIF(Summary!M30,"C")</f>
        <v>0</v>
      </c>
      <c r="G31">
        <f>COUNTIF(Summary!N30,"C")</f>
        <v>0</v>
      </c>
      <c r="H31">
        <f>COUNTIF(Summary!O30,"C")</f>
        <v>0</v>
      </c>
      <c r="I31">
        <f>COUNTIF(Summary!P30,"C")</f>
        <v>1</v>
      </c>
      <c r="J31">
        <f>COUNTIF(Summary!Q30,"C")</f>
        <v>0</v>
      </c>
      <c r="K31">
        <f>COUNTIF(Summary!R30,"C")</f>
        <v>0</v>
      </c>
      <c r="L31">
        <f>COUNTIF(Summary!S30,"C")</f>
        <v>0</v>
      </c>
      <c r="M31">
        <f>COUNTIF(Summary!T30,"C")</f>
        <v>0</v>
      </c>
    </row>
    <row r="32" spans="2:13" ht="12.75">
      <c r="B32" s="13" t="s">
        <v>25</v>
      </c>
      <c r="C32">
        <f>Summary!C31</f>
        <v>135.6</v>
      </c>
      <c r="D32">
        <f>COUNTIF(Summary!K31,"C")</f>
        <v>0</v>
      </c>
      <c r="E32">
        <f>COUNTIF(Summary!L31,"C")</f>
        <v>0</v>
      </c>
      <c r="F32">
        <f>COUNTIF(Summary!M31,"C")</f>
        <v>0</v>
      </c>
      <c r="G32">
        <f>COUNTIF(Summary!N31,"C")</f>
        <v>0</v>
      </c>
      <c r="H32">
        <f>COUNTIF(Summary!O31,"C")</f>
        <v>1</v>
      </c>
      <c r="I32">
        <f>COUNTIF(Summary!P31,"C")</f>
        <v>0</v>
      </c>
      <c r="J32">
        <f>COUNTIF(Summary!Q31,"C")</f>
        <v>0</v>
      </c>
      <c r="K32">
        <f>COUNTIF(Summary!R31,"C")</f>
        <v>0</v>
      </c>
      <c r="L32">
        <f>COUNTIF(Summary!S31,"C")</f>
        <v>0</v>
      </c>
      <c r="M32">
        <f>COUNTIF(Summary!T31,"C")</f>
        <v>0</v>
      </c>
    </row>
    <row r="33" spans="2:13" ht="12.75">
      <c r="B33" s="13" t="s">
        <v>26</v>
      </c>
      <c r="C33">
        <f>Summary!C32</f>
        <v>8.3</v>
      </c>
      <c r="D33">
        <f>COUNTIF(Summary!K32,"C")</f>
        <v>0</v>
      </c>
      <c r="E33">
        <f>COUNTIF(Summary!L32,"C")</f>
        <v>0</v>
      </c>
      <c r="F33">
        <f>COUNTIF(Summary!M32,"C")</f>
        <v>0</v>
      </c>
      <c r="G33">
        <f>COUNTIF(Summary!N32,"C")</f>
        <v>0</v>
      </c>
      <c r="H33">
        <f>COUNTIF(Summary!O32,"C")</f>
        <v>0</v>
      </c>
      <c r="I33">
        <f>COUNTIF(Summary!P32,"C")</f>
        <v>0</v>
      </c>
      <c r="J33">
        <f>COUNTIF(Summary!Q32,"C")</f>
        <v>1</v>
      </c>
      <c r="K33">
        <f>COUNTIF(Summary!R32,"C")</f>
        <v>0</v>
      </c>
      <c r="L33">
        <f>COUNTIF(Summary!S32,"C")</f>
        <v>0</v>
      </c>
      <c r="M33">
        <f>COUNTIF(Summary!T32,"C")</f>
        <v>0</v>
      </c>
    </row>
    <row r="34" spans="2:13" ht="12.75">
      <c r="B34" s="13" t="s">
        <v>43</v>
      </c>
      <c r="C34">
        <f>Summary!C33</f>
        <v>0.2</v>
      </c>
      <c r="D34">
        <f>COUNTIF(Summary!K33,"C")</f>
        <v>0</v>
      </c>
      <c r="E34">
        <f>COUNTIF(Summary!L33,"C")</f>
        <v>0</v>
      </c>
      <c r="F34">
        <f>COUNTIF(Summary!M33,"C")</f>
        <v>0</v>
      </c>
      <c r="G34">
        <f>COUNTIF(Summary!N33,"C")</f>
        <v>0</v>
      </c>
      <c r="H34">
        <f>COUNTIF(Summary!O33,"C")</f>
        <v>0</v>
      </c>
      <c r="I34">
        <f>COUNTIF(Summary!P33,"C")</f>
        <v>1</v>
      </c>
      <c r="J34">
        <f>COUNTIF(Summary!Q33,"C")</f>
        <v>0</v>
      </c>
      <c r="K34">
        <f>COUNTIF(Summary!R33,"C")</f>
        <v>0</v>
      </c>
      <c r="L34">
        <f>COUNTIF(Summary!S33,"C")</f>
        <v>0</v>
      </c>
      <c r="M34">
        <f>COUNTIF(Summary!T33,"C")</f>
        <v>0</v>
      </c>
    </row>
    <row r="35" spans="2:13" ht="12.75">
      <c r="B35" s="13" t="s">
        <v>27</v>
      </c>
      <c r="C35">
        <f>Summary!C34</f>
        <v>10</v>
      </c>
      <c r="D35">
        <f>COUNTIF(Summary!K34,"C")</f>
        <v>0</v>
      </c>
      <c r="E35">
        <f>COUNTIF(Summary!L34,"C")</f>
        <v>0</v>
      </c>
      <c r="F35">
        <f>COUNTIF(Summary!M34,"C")</f>
        <v>0</v>
      </c>
      <c r="G35">
        <f>COUNTIF(Summary!N34,"C")</f>
        <v>0</v>
      </c>
      <c r="H35">
        <f>COUNTIF(Summary!O34,"C")</f>
        <v>0</v>
      </c>
      <c r="I35">
        <f>COUNTIF(Summary!P34,"C")</f>
        <v>0</v>
      </c>
      <c r="J35">
        <f>COUNTIF(Summary!Q34,"C")</f>
        <v>1</v>
      </c>
      <c r="K35">
        <f>COUNTIF(Summary!R34,"C")</f>
        <v>0</v>
      </c>
      <c r="L35">
        <f>COUNTIF(Summary!S34,"C")</f>
        <v>0</v>
      </c>
      <c r="M35">
        <f>COUNTIF(Summary!T34,"C")</f>
        <v>0</v>
      </c>
    </row>
    <row r="36" spans="2:13" ht="12.75">
      <c r="B36" s="13" t="s">
        <v>28</v>
      </c>
      <c r="C36">
        <f>Summary!C35</f>
        <v>5.3</v>
      </c>
      <c r="D36">
        <f>COUNTIF(Summary!K35,"C")</f>
        <v>0</v>
      </c>
      <c r="E36">
        <f>COUNTIF(Summary!L35,"C")</f>
        <v>0</v>
      </c>
      <c r="F36">
        <f>COUNTIF(Summary!M35,"C")</f>
        <v>0</v>
      </c>
      <c r="G36">
        <f>COUNTIF(Summary!N35,"C")</f>
        <v>0</v>
      </c>
      <c r="H36">
        <f>COUNTIF(Summary!O35,"C")</f>
        <v>0</v>
      </c>
      <c r="I36">
        <f>COUNTIF(Summary!P35,"C")</f>
        <v>0</v>
      </c>
      <c r="J36">
        <f>COUNTIF(Summary!Q35,"C")</f>
        <v>0</v>
      </c>
      <c r="K36">
        <f>COUNTIF(Summary!R35,"C")</f>
        <v>0</v>
      </c>
      <c r="L36">
        <f>COUNTIF(Summary!S35,"C")</f>
        <v>1</v>
      </c>
      <c r="M36">
        <f>COUNTIF(Summary!T35,"C")</f>
        <v>0</v>
      </c>
    </row>
    <row r="37" spans="2:13" ht="12.75">
      <c r="B37" s="13" t="s">
        <v>29</v>
      </c>
      <c r="C37">
        <f>Summary!C36</f>
        <v>9.6</v>
      </c>
      <c r="D37">
        <f>COUNTIF(Summary!K36,"C")</f>
        <v>0</v>
      </c>
      <c r="E37">
        <f>COUNTIF(Summary!L36,"C")</f>
        <v>0</v>
      </c>
      <c r="F37">
        <f>COUNTIF(Summary!M36,"C")</f>
        <v>0</v>
      </c>
      <c r="G37">
        <f>COUNTIF(Summary!N36,"C")</f>
        <v>0</v>
      </c>
      <c r="H37">
        <f>COUNTIF(Summary!O36,"C")</f>
        <v>1</v>
      </c>
      <c r="I37">
        <f>COUNTIF(Summary!P36,"C")</f>
        <v>0</v>
      </c>
      <c r="J37">
        <f>COUNTIF(Summary!Q36,"C")</f>
        <v>0</v>
      </c>
      <c r="K37">
        <f>COUNTIF(Summary!R36,"C")</f>
        <v>0</v>
      </c>
      <c r="L37">
        <f>COUNTIF(Summary!S36,"C")</f>
        <v>0</v>
      </c>
      <c r="M37">
        <f>COUNTIF(Summary!T36,"C")</f>
        <v>0</v>
      </c>
    </row>
    <row r="38" spans="2:13" ht="12.75">
      <c r="B38" s="13" t="s">
        <v>30</v>
      </c>
      <c r="C38">
        <f>Summary!C37</f>
        <v>33.5</v>
      </c>
      <c r="D38">
        <f>COUNTIF(Summary!K37,"C")</f>
        <v>1</v>
      </c>
      <c r="E38">
        <f>COUNTIF(Summary!L37,"C")</f>
        <v>0</v>
      </c>
      <c r="F38">
        <f>COUNTIF(Summary!M37,"C")</f>
        <v>0</v>
      </c>
      <c r="G38">
        <f>COUNTIF(Summary!N37,"C")</f>
        <v>0</v>
      </c>
      <c r="H38">
        <f>COUNTIF(Summary!O37,"C")</f>
        <v>0</v>
      </c>
      <c r="I38">
        <f>COUNTIF(Summary!P37,"C")</f>
        <v>0</v>
      </c>
      <c r="J38">
        <f>COUNTIF(Summary!Q37,"C")</f>
        <v>0</v>
      </c>
      <c r="K38">
        <f>COUNTIF(Summary!R37,"C")</f>
        <v>0</v>
      </c>
      <c r="L38">
        <f>COUNTIF(Summary!S37,"C")</f>
        <v>0</v>
      </c>
      <c r="M38">
        <f>COUNTIF(Summary!T37,"C")</f>
        <v>0</v>
      </c>
    </row>
    <row r="39" spans="2:13" ht="12.75">
      <c r="B39" s="13" t="s">
        <v>31</v>
      </c>
      <c r="C39">
        <f>Summary!C38</f>
        <v>35.9</v>
      </c>
      <c r="D39">
        <f>COUNTIF(Summary!K38,"C")</f>
        <v>0</v>
      </c>
      <c r="E39">
        <f>COUNTIF(Summary!L38,"C")</f>
        <v>0</v>
      </c>
      <c r="F39">
        <f>COUNTIF(Summary!M38,"C")</f>
        <v>0</v>
      </c>
      <c r="G39">
        <f>COUNTIF(Summary!N38,"C")</f>
        <v>0</v>
      </c>
      <c r="H39">
        <f>COUNTIF(Summary!O38,"C")</f>
        <v>0</v>
      </c>
      <c r="I39">
        <f>COUNTIF(Summary!P38,"C")</f>
        <v>0</v>
      </c>
      <c r="J39">
        <f>COUNTIF(Summary!Q38,"C")</f>
        <v>1</v>
      </c>
      <c r="K39">
        <f>COUNTIF(Summary!R38,"C")</f>
        <v>0</v>
      </c>
      <c r="L39">
        <f>COUNTIF(Summary!S38,"C")</f>
        <v>0</v>
      </c>
      <c r="M39">
        <f>COUNTIF(Summary!T38,"C")</f>
        <v>0</v>
      </c>
    </row>
    <row r="40" spans="2:13" ht="12.75">
      <c r="B40" s="13" t="s">
        <v>32</v>
      </c>
      <c r="C40">
        <f>Summary!C39</f>
        <v>4.9</v>
      </c>
      <c r="D40">
        <f>COUNTIF(Summary!K39,"C")</f>
        <v>0</v>
      </c>
      <c r="E40">
        <f>COUNTIF(Summary!L39,"C")</f>
        <v>0</v>
      </c>
      <c r="F40">
        <f>COUNTIF(Summary!M39,"C")</f>
        <v>0</v>
      </c>
      <c r="G40">
        <f>COUNTIF(Summary!N39,"C")</f>
        <v>0</v>
      </c>
      <c r="H40">
        <f>COUNTIF(Summary!O39,"C")</f>
        <v>1</v>
      </c>
      <c r="I40">
        <f>COUNTIF(Summary!P39,"C")</f>
        <v>0</v>
      </c>
      <c r="J40">
        <f>COUNTIF(Summary!Q39,"C")</f>
        <v>0</v>
      </c>
      <c r="K40">
        <f>COUNTIF(Summary!R39,"C")</f>
        <v>0</v>
      </c>
      <c r="L40">
        <f>COUNTIF(Summary!S39,"C")</f>
        <v>0</v>
      </c>
      <c r="M40">
        <f>COUNTIF(Summary!T39,"C")</f>
        <v>0</v>
      </c>
    </row>
    <row r="41" spans="2:13" ht="12.75">
      <c r="B41" s="13" t="s">
        <v>33</v>
      </c>
      <c r="C41">
        <f>Summary!C40</f>
        <v>25.3</v>
      </c>
      <c r="D41">
        <f>COUNTIF(Summary!K40,"C")</f>
        <v>0</v>
      </c>
      <c r="E41">
        <f>COUNTIF(Summary!L40,"C")</f>
        <v>0</v>
      </c>
      <c r="F41">
        <f>COUNTIF(Summary!M40,"C")</f>
        <v>0</v>
      </c>
      <c r="G41">
        <f>COUNTIF(Summary!N40,"C")</f>
        <v>0</v>
      </c>
      <c r="H41">
        <f>COUNTIF(Summary!O40,"C")</f>
        <v>0</v>
      </c>
      <c r="I41">
        <f>COUNTIF(Summary!P40,"C")</f>
        <v>0</v>
      </c>
      <c r="J41">
        <f>COUNTIF(Summary!Q40,"C")</f>
        <v>1</v>
      </c>
      <c r="K41">
        <f>COUNTIF(Summary!R40,"C")</f>
        <v>0</v>
      </c>
      <c r="L41">
        <f>COUNTIF(Summary!S40,"C")</f>
        <v>0</v>
      </c>
      <c r="M41">
        <f>COUNTIF(Summary!T40,"C")</f>
        <v>0</v>
      </c>
    </row>
    <row r="42" spans="2:13" ht="12.75">
      <c r="B42" s="13" t="s">
        <v>34</v>
      </c>
      <c r="C42">
        <f>Summary!C41</f>
        <v>10.4</v>
      </c>
      <c r="D42">
        <f>COUNTIF(Summary!K41,"C")</f>
        <v>0</v>
      </c>
      <c r="E42">
        <f>COUNTIF(Summary!L41,"C")</f>
        <v>0</v>
      </c>
      <c r="F42">
        <f>COUNTIF(Summary!M41,"C")</f>
        <v>0</v>
      </c>
      <c r="G42">
        <f>COUNTIF(Summary!N41,"C")</f>
        <v>0</v>
      </c>
      <c r="H42">
        <f>COUNTIF(Summary!O41,"C")</f>
        <v>1</v>
      </c>
      <c r="I42">
        <f>COUNTIF(Summary!P41,"C")</f>
        <v>0</v>
      </c>
      <c r="J42">
        <f>COUNTIF(Summary!Q41,"C")</f>
        <v>0</v>
      </c>
      <c r="K42">
        <f>COUNTIF(Summary!R41,"C")</f>
        <v>0</v>
      </c>
      <c r="L42">
        <f>COUNTIF(Summary!S41,"C")</f>
        <v>0</v>
      </c>
      <c r="M42">
        <f>COUNTIF(Summary!T41,"C")</f>
        <v>0</v>
      </c>
    </row>
    <row r="43" spans="2:13" ht="12.75">
      <c r="B43" s="13" t="s">
        <v>35</v>
      </c>
      <c r="C43">
        <f>Summary!C42</f>
        <v>13.1</v>
      </c>
      <c r="D43">
        <f>COUNTIF(Summary!K42,"C")</f>
        <v>0</v>
      </c>
      <c r="E43">
        <f>COUNTIF(Summary!L42,"C")</f>
        <v>0</v>
      </c>
      <c r="F43">
        <f>COUNTIF(Summary!M42,"C")</f>
        <v>0</v>
      </c>
      <c r="G43">
        <f>COUNTIF(Summary!N42,"C")</f>
        <v>0</v>
      </c>
      <c r="H43">
        <f>COUNTIF(Summary!O42,"C")</f>
        <v>0</v>
      </c>
      <c r="I43">
        <f>COUNTIF(Summary!P42,"C")</f>
        <v>0</v>
      </c>
      <c r="J43">
        <f>COUNTIF(Summary!Q42,"C")</f>
        <v>1</v>
      </c>
      <c r="K43">
        <f>COUNTIF(Summary!R42,"C")</f>
        <v>0</v>
      </c>
      <c r="L43">
        <f>COUNTIF(Summary!S42,"C")</f>
        <v>0</v>
      </c>
      <c r="M43">
        <f>COUNTIF(Summary!T42,"C")</f>
        <v>0</v>
      </c>
    </row>
    <row r="45" spans="4:13" ht="12.75">
      <c r="D45" s="29">
        <v>2006</v>
      </c>
      <c r="E45" s="29">
        <f aca="true" t="shared" si="1" ref="E45:L45">D45+1</f>
        <v>2007</v>
      </c>
      <c r="F45" s="29">
        <f t="shared" si="1"/>
        <v>2008</v>
      </c>
      <c r="G45" s="29">
        <f t="shared" si="1"/>
        <v>2009</v>
      </c>
      <c r="H45" s="29">
        <f t="shared" si="1"/>
        <v>2010</v>
      </c>
      <c r="I45" s="29">
        <f t="shared" si="1"/>
        <v>2011</v>
      </c>
      <c r="J45" s="29">
        <f t="shared" si="1"/>
        <v>2012</v>
      </c>
      <c r="K45" s="29">
        <f t="shared" si="1"/>
        <v>2013</v>
      </c>
      <c r="L45" s="29">
        <f t="shared" si="1"/>
        <v>2014</v>
      </c>
      <c r="M45" s="29">
        <f>L45+1</f>
        <v>2015</v>
      </c>
    </row>
    <row r="46" spans="2:13" ht="12.75">
      <c r="B46" s="13" t="s">
        <v>0</v>
      </c>
      <c r="D46">
        <f>D5*$C5</f>
        <v>0</v>
      </c>
      <c r="E46">
        <f>E5*$C5</f>
        <v>13.5</v>
      </c>
      <c r="F46">
        <f aca="true" t="shared" si="2" ref="F46:M46">F5*$C5</f>
        <v>0</v>
      </c>
      <c r="G46">
        <f t="shared" si="2"/>
        <v>0</v>
      </c>
      <c r="H46">
        <f t="shared" si="2"/>
        <v>0</v>
      </c>
      <c r="I46">
        <f t="shared" si="2"/>
        <v>0</v>
      </c>
      <c r="J46">
        <f t="shared" si="2"/>
        <v>0</v>
      </c>
      <c r="K46">
        <f t="shared" si="2"/>
        <v>0</v>
      </c>
      <c r="L46">
        <f t="shared" si="2"/>
        <v>0</v>
      </c>
      <c r="M46">
        <f t="shared" si="2"/>
        <v>0</v>
      </c>
    </row>
    <row r="47" spans="2:13" ht="12.75">
      <c r="B47" s="13" t="s">
        <v>1</v>
      </c>
      <c r="D47">
        <f aca="true" t="shared" si="3" ref="D47:M84">D6*$C6</f>
        <v>0</v>
      </c>
      <c r="E47">
        <f t="shared" si="3"/>
        <v>0</v>
      </c>
      <c r="F47">
        <f t="shared" si="3"/>
        <v>0</v>
      </c>
      <c r="G47">
        <f t="shared" si="3"/>
        <v>0</v>
      </c>
      <c r="H47">
        <f t="shared" si="3"/>
        <v>0</v>
      </c>
      <c r="I47">
        <f t="shared" si="3"/>
        <v>0</v>
      </c>
      <c r="J47">
        <f t="shared" si="3"/>
        <v>6.7</v>
      </c>
      <c r="K47">
        <f t="shared" si="3"/>
        <v>0</v>
      </c>
      <c r="L47">
        <f t="shared" si="3"/>
        <v>0</v>
      </c>
      <c r="M47">
        <f t="shared" si="3"/>
        <v>0</v>
      </c>
    </row>
    <row r="48" spans="2:13" ht="12.75">
      <c r="B48" s="13" t="s">
        <v>2</v>
      </c>
      <c r="D48">
        <f t="shared" si="3"/>
        <v>12.1</v>
      </c>
      <c r="E48">
        <f t="shared" si="3"/>
        <v>0</v>
      </c>
      <c r="F48">
        <f t="shared" si="3"/>
        <v>0</v>
      </c>
      <c r="G48">
        <f t="shared" si="3"/>
        <v>0</v>
      </c>
      <c r="H48">
        <f t="shared" si="3"/>
        <v>0</v>
      </c>
      <c r="I48">
        <f t="shared" si="3"/>
        <v>0</v>
      </c>
      <c r="J48">
        <f t="shared" si="3"/>
        <v>0</v>
      </c>
      <c r="K48">
        <f t="shared" si="3"/>
        <v>0</v>
      </c>
      <c r="L48">
        <f t="shared" si="3"/>
        <v>0</v>
      </c>
      <c r="M48">
        <f t="shared" si="3"/>
        <v>0</v>
      </c>
    </row>
    <row r="49" spans="2:13" ht="12.75">
      <c r="B49" s="13" t="s">
        <v>3</v>
      </c>
      <c r="D49">
        <f t="shared" si="3"/>
        <v>0</v>
      </c>
      <c r="E49">
        <f t="shared" si="3"/>
        <v>0</v>
      </c>
      <c r="F49">
        <f t="shared" si="3"/>
        <v>0</v>
      </c>
      <c r="G49">
        <f t="shared" si="3"/>
        <v>0</v>
      </c>
      <c r="H49">
        <f t="shared" si="3"/>
        <v>7.2</v>
      </c>
      <c r="I49">
        <f t="shared" si="3"/>
        <v>0</v>
      </c>
      <c r="J49">
        <f t="shared" si="3"/>
        <v>0</v>
      </c>
      <c r="K49">
        <f t="shared" si="3"/>
        <v>0</v>
      </c>
      <c r="L49">
        <f t="shared" si="3"/>
        <v>0</v>
      </c>
      <c r="M49">
        <f t="shared" si="3"/>
        <v>0</v>
      </c>
    </row>
    <row r="50" spans="2:13" ht="12.75">
      <c r="B50" s="13" t="s">
        <v>4</v>
      </c>
      <c r="D50">
        <f t="shared" si="3"/>
        <v>0</v>
      </c>
      <c r="E50">
        <f t="shared" si="3"/>
        <v>16.1</v>
      </c>
      <c r="F50">
        <f t="shared" si="3"/>
        <v>0</v>
      </c>
      <c r="G50">
        <f t="shared" si="3"/>
        <v>0</v>
      </c>
      <c r="H50">
        <f t="shared" si="3"/>
        <v>0</v>
      </c>
      <c r="I50">
        <f t="shared" si="3"/>
        <v>0</v>
      </c>
      <c r="J50">
        <f t="shared" si="3"/>
        <v>0</v>
      </c>
      <c r="K50">
        <f t="shared" si="3"/>
        <v>0</v>
      </c>
      <c r="L50">
        <f t="shared" si="3"/>
        <v>0</v>
      </c>
      <c r="M50">
        <f t="shared" si="3"/>
        <v>0</v>
      </c>
    </row>
    <row r="51" spans="2:13" ht="12.75">
      <c r="B51" s="13" t="s">
        <v>41</v>
      </c>
      <c r="D51">
        <f t="shared" si="3"/>
        <v>0</v>
      </c>
      <c r="E51">
        <f t="shared" si="3"/>
        <v>0</v>
      </c>
      <c r="F51">
        <f t="shared" si="3"/>
        <v>0</v>
      </c>
      <c r="G51">
        <f t="shared" si="3"/>
        <v>0</v>
      </c>
      <c r="H51">
        <f t="shared" si="3"/>
        <v>0.5</v>
      </c>
      <c r="I51">
        <f t="shared" si="3"/>
        <v>0</v>
      </c>
      <c r="J51">
        <f t="shared" si="3"/>
        <v>0</v>
      </c>
      <c r="K51">
        <f t="shared" si="3"/>
        <v>0</v>
      </c>
      <c r="L51">
        <f t="shared" si="3"/>
        <v>0</v>
      </c>
      <c r="M51">
        <f t="shared" si="3"/>
        <v>0</v>
      </c>
    </row>
    <row r="52" spans="2:13" ht="12.75">
      <c r="B52" s="13" t="s">
        <v>5</v>
      </c>
      <c r="D52">
        <f t="shared" si="3"/>
        <v>0</v>
      </c>
      <c r="E52">
        <f t="shared" si="3"/>
        <v>0</v>
      </c>
      <c r="F52">
        <f t="shared" si="3"/>
        <v>0</v>
      </c>
      <c r="G52">
        <f t="shared" si="3"/>
        <v>0</v>
      </c>
      <c r="H52">
        <f t="shared" si="3"/>
        <v>3.9</v>
      </c>
      <c r="I52">
        <f t="shared" si="3"/>
        <v>0</v>
      </c>
      <c r="J52">
        <f t="shared" si="3"/>
        <v>0</v>
      </c>
      <c r="K52">
        <f t="shared" si="3"/>
        <v>0</v>
      </c>
      <c r="L52">
        <f t="shared" si="3"/>
        <v>0</v>
      </c>
      <c r="M52">
        <f t="shared" si="3"/>
        <v>0</v>
      </c>
    </row>
    <row r="53" spans="2:13" ht="12.75">
      <c r="B53" s="13" t="s">
        <v>6</v>
      </c>
      <c r="D53">
        <f t="shared" si="3"/>
        <v>0</v>
      </c>
      <c r="E53">
        <f t="shared" si="3"/>
        <v>0</v>
      </c>
      <c r="F53">
        <f t="shared" si="3"/>
        <v>0</v>
      </c>
      <c r="G53">
        <f t="shared" si="3"/>
        <v>0</v>
      </c>
      <c r="H53">
        <f t="shared" si="3"/>
        <v>8.6</v>
      </c>
      <c r="I53">
        <f t="shared" si="3"/>
        <v>0</v>
      </c>
      <c r="J53">
        <f t="shared" si="3"/>
        <v>0</v>
      </c>
      <c r="K53">
        <f t="shared" si="3"/>
        <v>0</v>
      </c>
      <c r="L53">
        <f t="shared" si="3"/>
        <v>0</v>
      </c>
      <c r="M53">
        <f t="shared" si="3"/>
        <v>0</v>
      </c>
    </row>
    <row r="54" spans="2:13" ht="12.75">
      <c r="B54" s="13" t="s">
        <v>42</v>
      </c>
      <c r="D54">
        <f t="shared" si="3"/>
        <v>0</v>
      </c>
      <c r="E54">
        <f t="shared" si="3"/>
        <v>0</v>
      </c>
      <c r="F54">
        <f t="shared" si="3"/>
        <v>0</v>
      </c>
      <c r="G54">
        <f t="shared" si="3"/>
        <v>0</v>
      </c>
      <c r="H54">
        <f t="shared" si="3"/>
        <v>0</v>
      </c>
      <c r="I54">
        <f t="shared" si="3"/>
        <v>0</v>
      </c>
      <c r="J54">
        <f t="shared" si="3"/>
        <v>0</v>
      </c>
      <c r="K54">
        <f t="shared" si="3"/>
        <v>0.6</v>
      </c>
      <c r="L54">
        <f t="shared" si="3"/>
        <v>0</v>
      </c>
      <c r="M54">
        <f t="shared" si="3"/>
        <v>0</v>
      </c>
    </row>
    <row r="55" spans="2:13" ht="12.75">
      <c r="B55" s="13" t="s">
        <v>7</v>
      </c>
      <c r="D55">
        <f t="shared" si="3"/>
        <v>0</v>
      </c>
      <c r="E55">
        <f t="shared" si="3"/>
        <v>0</v>
      </c>
      <c r="F55">
        <f t="shared" si="3"/>
        <v>0</v>
      </c>
      <c r="G55">
        <f t="shared" si="3"/>
        <v>0</v>
      </c>
      <c r="H55">
        <f t="shared" si="3"/>
        <v>53.2</v>
      </c>
      <c r="I55">
        <f t="shared" si="3"/>
        <v>0</v>
      </c>
      <c r="J55">
        <f t="shared" si="3"/>
        <v>0</v>
      </c>
      <c r="K55">
        <f t="shared" si="3"/>
        <v>0</v>
      </c>
      <c r="L55">
        <f t="shared" si="3"/>
        <v>0</v>
      </c>
      <c r="M55">
        <f t="shared" si="3"/>
        <v>0</v>
      </c>
    </row>
    <row r="56" spans="2:13" ht="12.75">
      <c r="B56" s="13" t="s">
        <v>8</v>
      </c>
      <c r="D56">
        <f t="shared" si="3"/>
        <v>3.8</v>
      </c>
      <c r="E56">
        <f t="shared" si="3"/>
        <v>0</v>
      </c>
      <c r="F56">
        <f t="shared" si="3"/>
        <v>0</v>
      </c>
      <c r="G56">
        <f t="shared" si="3"/>
        <v>0</v>
      </c>
      <c r="H56">
        <f t="shared" si="3"/>
        <v>0</v>
      </c>
      <c r="I56">
        <f t="shared" si="3"/>
        <v>0</v>
      </c>
      <c r="J56">
        <f t="shared" si="3"/>
        <v>0</v>
      </c>
      <c r="K56">
        <f t="shared" si="3"/>
        <v>0</v>
      </c>
      <c r="L56">
        <f t="shared" si="3"/>
        <v>0</v>
      </c>
      <c r="M56">
        <f t="shared" si="3"/>
        <v>0</v>
      </c>
    </row>
    <row r="57" spans="2:13" ht="12.75">
      <c r="B57" s="13" t="s">
        <v>9</v>
      </c>
      <c r="D57">
        <f t="shared" si="3"/>
        <v>0</v>
      </c>
      <c r="E57">
        <f t="shared" si="3"/>
        <v>0</v>
      </c>
      <c r="F57">
        <f t="shared" si="3"/>
        <v>16.8</v>
      </c>
      <c r="G57">
        <f t="shared" si="3"/>
        <v>0</v>
      </c>
      <c r="H57">
        <f t="shared" si="3"/>
        <v>0</v>
      </c>
      <c r="I57">
        <f t="shared" si="3"/>
        <v>0</v>
      </c>
      <c r="J57">
        <f t="shared" si="3"/>
        <v>0</v>
      </c>
      <c r="K57">
        <f t="shared" si="3"/>
        <v>0</v>
      </c>
      <c r="L57">
        <f t="shared" si="3"/>
        <v>0</v>
      </c>
      <c r="M57">
        <f t="shared" si="3"/>
        <v>0</v>
      </c>
    </row>
    <row r="58" spans="2:13" ht="12.75">
      <c r="B58" s="13" t="s">
        <v>10</v>
      </c>
      <c r="D58">
        <f t="shared" si="3"/>
        <v>0</v>
      </c>
      <c r="E58">
        <f t="shared" si="3"/>
        <v>0</v>
      </c>
      <c r="F58">
        <f t="shared" si="3"/>
        <v>0</v>
      </c>
      <c r="G58">
        <f t="shared" si="3"/>
        <v>0</v>
      </c>
      <c r="H58">
        <f t="shared" si="3"/>
        <v>0</v>
      </c>
      <c r="I58">
        <f t="shared" si="3"/>
        <v>0</v>
      </c>
      <c r="J58">
        <f t="shared" si="3"/>
        <v>0</v>
      </c>
      <c r="K58">
        <f t="shared" si="3"/>
        <v>0</v>
      </c>
      <c r="L58">
        <f t="shared" si="3"/>
        <v>4.4</v>
      </c>
      <c r="M58">
        <f t="shared" si="3"/>
        <v>0</v>
      </c>
    </row>
    <row r="59" spans="2:13" ht="12.75">
      <c r="B59" s="13" t="s">
        <v>11</v>
      </c>
      <c r="D59">
        <f t="shared" si="3"/>
        <v>0</v>
      </c>
      <c r="E59">
        <f t="shared" si="3"/>
        <v>0</v>
      </c>
      <c r="F59">
        <f t="shared" si="3"/>
        <v>0</v>
      </c>
      <c r="G59">
        <f t="shared" si="3"/>
        <v>0</v>
      </c>
      <c r="H59">
        <f t="shared" si="3"/>
        <v>0</v>
      </c>
      <c r="I59">
        <f t="shared" si="3"/>
        <v>0</v>
      </c>
      <c r="J59">
        <f t="shared" si="3"/>
        <v>0</v>
      </c>
      <c r="K59">
        <f t="shared" si="3"/>
        <v>0</v>
      </c>
      <c r="L59">
        <f t="shared" si="3"/>
        <v>68.6</v>
      </c>
      <c r="M59">
        <f t="shared" si="3"/>
        <v>0</v>
      </c>
    </row>
    <row r="60" spans="2:13" ht="12.75">
      <c r="B60" s="13" t="s">
        <v>12</v>
      </c>
      <c r="D60">
        <f t="shared" si="3"/>
        <v>0</v>
      </c>
      <c r="E60">
        <f t="shared" si="3"/>
        <v>0</v>
      </c>
      <c r="F60">
        <f t="shared" si="3"/>
        <v>0</v>
      </c>
      <c r="G60">
        <f t="shared" si="3"/>
        <v>0</v>
      </c>
      <c r="H60">
        <f t="shared" si="3"/>
        <v>0</v>
      </c>
      <c r="I60">
        <f t="shared" si="3"/>
        <v>0</v>
      </c>
      <c r="J60">
        <f t="shared" si="3"/>
        <v>0</v>
      </c>
      <c r="K60">
        <f t="shared" si="3"/>
        <v>1.4</v>
      </c>
      <c r="L60">
        <f t="shared" si="3"/>
        <v>0</v>
      </c>
      <c r="M60">
        <f t="shared" si="3"/>
        <v>0</v>
      </c>
    </row>
    <row r="61" spans="2:13" ht="12.75">
      <c r="B61" s="13" t="s">
        <v>13</v>
      </c>
      <c r="D61">
        <f t="shared" si="3"/>
        <v>0</v>
      </c>
      <c r="E61">
        <f t="shared" si="3"/>
        <v>0</v>
      </c>
      <c r="F61">
        <f t="shared" si="3"/>
        <v>0</v>
      </c>
      <c r="G61">
        <f t="shared" si="3"/>
        <v>0</v>
      </c>
      <c r="H61">
        <f t="shared" si="3"/>
        <v>20.4</v>
      </c>
      <c r="I61">
        <f t="shared" si="3"/>
        <v>0</v>
      </c>
      <c r="J61">
        <f t="shared" si="3"/>
        <v>0</v>
      </c>
      <c r="K61">
        <f t="shared" si="3"/>
        <v>0</v>
      </c>
      <c r="L61">
        <f t="shared" si="3"/>
        <v>0</v>
      </c>
      <c r="M61">
        <f t="shared" si="3"/>
        <v>0</v>
      </c>
    </row>
    <row r="62" spans="2:13" ht="12.75">
      <c r="B62" s="13" t="s">
        <v>14</v>
      </c>
      <c r="D62">
        <f t="shared" si="3"/>
        <v>0</v>
      </c>
      <c r="E62">
        <f t="shared" si="3"/>
        <v>0</v>
      </c>
      <c r="F62">
        <f t="shared" si="3"/>
        <v>0</v>
      </c>
      <c r="G62">
        <f t="shared" si="3"/>
        <v>0</v>
      </c>
      <c r="H62">
        <f t="shared" si="3"/>
        <v>7.9</v>
      </c>
      <c r="I62">
        <f t="shared" si="3"/>
        <v>0</v>
      </c>
      <c r="J62">
        <f t="shared" si="3"/>
        <v>0</v>
      </c>
      <c r="K62">
        <f t="shared" si="3"/>
        <v>0</v>
      </c>
      <c r="L62">
        <f t="shared" si="3"/>
        <v>0</v>
      </c>
      <c r="M62">
        <f t="shared" si="3"/>
        <v>0</v>
      </c>
    </row>
    <row r="63" spans="2:13" ht="12.75">
      <c r="B63" s="13" t="s">
        <v>15</v>
      </c>
      <c r="D63">
        <f t="shared" si="3"/>
        <v>0</v>
      </c>
      <c r="E63">
        <f t="shared" si="3"/>
        <v>0</v>
      </c>
      <c r="F63">
        <f t="shared" si="3"/>
        <v>0</v>
      </c>
      <c r="G63">
        <f t="shared" si="3"/>
        <v>0</v>
      </c>
      <c r="H63">
        <f t="shared" si="3"/>
        <v>1.5</v>
      </c>
      <c r="I63">
        <f t="shared" si="3"/>
        <v>0</v>
      </c>
      <c r="J63">
        <f t="shared" si="3"/>
        <v>0</v>
      </c>
      <c r="K63">
        <f t="shared" si="3"/>
        <v>0</v>
      </c>
      <c r="L63">
        <f t="shared" si="3"/>
        <v>0</v>
      </c>
      <c r="M63">
        <f t="shared" si="3"/>
        <v>0</v>
      </c>
    </row>
    <row r="64" spans="2:13" ht="12.75">
      <c r="B64" s="13" t="s">
        <v>16</v>
      </c>
      <c r="D64">
        <f t="shared" si="3"/>
        <v>0</v>
      </c>
      <c r="E64">
        <f t="shared" si="3"/>
        <v>0</v>
      </c>
      <c r="F64">
        <f t="shared" si="3"/>
        <v>0</v>
      </c>
      <c r="G64">
        <f t="shared" si="3"/>
        <v>31.9</v>
      </c>
      <c r="H64">
        <f t="shared" si="3"/>
        <v>0</v>
      </c>
      <c r="I64">
        <f t="shared" si="3"/>
        <v>0</v>
      </c>
      <c r="J64">
        <f t="shared" si="3"/>
        <v>0</v>
      </c>
      <c r="K64">
        <f t="shared" si="3"/>
        <v>0</v>
      </c>
      <c r="L64">
        <f t="shared" si="3"/>
        <v>0</v>
      </c>
      <c r="M64">
        <f t="shared" si="3"/>
        <v>0</v>
      </c>
    </row>
    <row r="65" spans="2:13" ht="12.75">
      <c r="B65" s="13" t="s">
        <v>17</v>
      </c>
      <c r="D65">
        <f t="shared" si="3"/>
        <v>0</v>
      </c>
      <c r="E65">
        <f t="shared" si="3"/>
        <v>0</v>
      </c>
      <c r="F65">
        <f t="shared" si="3"/>
        <v>0</v>
      </c>
      <c r="G65">
        <f t="shared" si="3"/>
        <v>0</v>
      </c>
      <c r="H65">
        <f t="shared" si="3"/>
        <v>0</v>
      </c>
      <c r="I65">
        <f t="shared" si="3"/>
        <v>1.8</v>
      </c>
      <c r="J65">
        <f t="shared" si="3"/>
        <v>0</v>
      </c>
      <c r="K65">
        <f t="shared" si="3"/>
        <v>0</v>
      </c>
      <c r="L65">
        <f t="shared" si="3"/>
        <v>0</v>
      </c>
      <c r="M65">
        <f t="shared" si="3"/>
        <v>0</v>
      </c>
    </row>
    <row r="66" spans="2:13" ht="12.75">
      <c r="B66" s="13" t="s">
        <v>18</v>
      </c>
      <c r="D66">
        <f t="shared" si="3"/>
        <v>0</v>
      </c>
      <c r="E66">
        <f t="shared" si="3"/>
        <v>0</v>
      </c>
      <c r="F66">
        <f t="shared" si="3"/>
        <v>0</v>
      </c>
      <c r="G66">
        <f t="shared" si="3"/>
        <v>0</v>
      </c>
      <c r="H66">
        <f t="shared" si="3"/>
        <v>0</v>
      </c>
      <c r="I66">
        <f t="shared" si="3"/>
        <v>0</v>
      </c>
      <c r="J66">
        <f t="shared" si="3"/>
        <v>0</v>
      </c>
      <c r="K66">
        <f t="shared" si="3"/>
        <v>3.4</v>
      </c>
      <c r="L66">
        <f t="shared" si="3"/>
        <v>0</v>
      </c>
      <c r="M66">
        <f t="shared" si="3"/>
        <v>0</v>
      </c>
    </row>
    <row r="67" spans="2:13" ht="12.75">
      <c r="B67" s="13" t="s">
        <v>19</v>
      </c>
      <c r="D67">
        <f t="shared" si="3"/>
        <v>0</v>
      </c>
      <c r="E67">
        <f t="shared" si="3"/>
        <v>0</v>
      </c>
      <c r="F67">
        <f t="shared" si="3"/>
        <v>0</v>
      </c>
      <c r="G67">
        <f t="shared" si="3"/>
        <v>0</v>
      </c>
      <c r="H67">
        <f t="shared" si="3"/>
        <v>16.9</v>
      </c>
      <c r="I67">
        <f t="shared" si="3"/>
        <v>0</v>
      </c>
      <c r="J67">
        <f t="shared" si="3"/>
        <v>0</v>
      </c>
      <c r="K67">
        <f t="shared" si="3"/>
        <v>0</v>
      </c>
      <c r="L67">
        <f t="shared" si="3"/>
        <v>0</v>
      </c>
      <c r="M67">
        <f t="shared" si="3"/>
        <v>0</v>
      </c>
    </row>
    <row r="68" spans="2:13" ht="12.75">
      <c r="B68" s="13" t="s">
        <v>20</v>
      </c>
      <c r="D68">
        <f t="shared" si="3"/>
        <v>0</v>
      </c>
      <c r="E68">
        <f t="shared" si="3"/>
        <v>0</v>
      </c>
      <c r="F68">
        <f t="shared" si="3"/>
        <v>11</v>
      </c>
      <c r="G68">
        <f t="shared" si="3"/>
        <v>0</v>
      </c>
      <c r="H68">
        <f t="shared" si="3"/>
        <v>0</v>
      </c>
      <c r="I68">
        <f t="shared" si="3"/>
        <v>0</v>
      </c>
      <c r="J68">
        <f t="shared" si="3"/>
        <v>0</v>
      </c>
      <c r="K68">
        <f t="shared" si="3"/>
        <v>0</v>
      </c>
      <c r="L68">
        <f t="shared" si="3"/>
        <v>0</v>
      </c>
      <c r="M68">
        <f t="shared" si="3"/>
        <v>0</v>
      </c>
    </row>
    <row r="69" spans="2:13" ht="12.75">
      <c r="B69" s="13" t="s">
        <v>21</v>
      </c>
      <c r="D69">
        <f t="shared" si="3"/>
        <v>0</v>
      </c>
      <c r="E69">
        <f t="shared" si="3"/>
        <v>0</v>
      </c>
      <c r="F69">
        <f t="shared" si="3"/>
        <v>11.7</v>
      </c>
      <c r="G69">
        <f t="shared" si="3"/>
        <v>0</v>
      </c>
      <c r="H69">
        <f t="shared" si="3"/>
        <v>0</v>
      </c>
      <c r="I69">
        <f t="shared" si="3"/>
        <v>0</v>
      </c>
      <c r="J69">
        <f t="shared" si="3"/>
        <v>0</v>
      </c>
      <c r="K69">
        <f t="shared" si="3"/>
        <v>0</v>
      </c>
      <c r="L69">
        <f t="shared" si="3"/>
        <v>0</v>
      </c>
      <c r="M69">
        <f t="shared" si="3"/>
        <v>0</v>
      </c>
    </row>
    <row r="70" spans="2:13" ht="12.75">
      <c r="B70" s="13" t="s">
        <v>22</v>
      </c>
      <c r="D70">
        <f t="shared" si="3"/>
        <v>0</v>
      </c>
      <c r="E70">
        <f t="shared" si="3"/>
        <v>0</v>
      </c>
      <c r="F70">
        <f t="shared" si="3"/>
        <v>0</v>
      </c>
      <c r="G70">
        <f t="shared" si="3"/>
        <v>0</v>
      </c>
      <c r="H70">
        <f t="shared" si="3"/>
        <v>2.7</v>
      </c>
      <c r="I70">
        <f t="shared" si="3"/>
        <v>0</v>
      </c>
      <c r="J70">
        <f t="shared" si="3"/>
        <v>0</v>
      </c>
      <c r="K70">
        <f t="shared" si="3"/>
        <v>0</v>
      </c>
      <c r="L70">
        <f t="shared" si="3"/>
        <v>0</v>
      </c>
      <c r="M70">
        <f t="shared" si="3"/>
        <v>0</v>
      </c>
    </row>
    <row r="71" spans="2:13" ht="12.75">
      <c r="B71" s="13" t="s">
        <v>23</v>
      </c>
      <c r="D71">
        <f t="shared" si="3"/>
        <v>0</v>
      </c>
      <c r="E71">
        <f t="shared" si="3"/>
        <v>18.8</v>
      </c>
      <c r="F71">
        <f aca="true" t="shared" si="4" ref="F71:M71">F30*$C30</f>
        <v>0</v>
      </c>
      <c r="G71">
        <f t="shared" si="4"/>
        <v>0</v>
      </c>
      <c r="H71">
        <f t="shared" si="4"/>
        <v>0</v>
      </c>
      <c r="I71">
        <f t="shared" si="4"/>
        <v>0</v>
      </c>
      <c r="J71">
        <f t="shared" si="4"/>
        <v>0</v>
      </c>
      <c r="K71">
        <f t="shared" si="4"/>
        <v>0</v>
      </c>
      <c r="L71">
        <f t="shared" si="4"/>
        <v>0</v>
      </c>
      <c r="M71">
        <f t="shared" si="4"/>
        <v>0</v>
      </c>
    </row>
    <row r="72" spans="2:13" ht="12.75">
      <c r="B72" s="13" t="s">
        <v>24</v>
      </c>
      <c r="D72">
        <f t="shared" si="3"/>
        <v>0</v>
      </c>
      <c r="E72">
        <f aca="true" t="shared" si="5" ref="E72:M72">E31*$C31</f>
        <v>0</v>
      </c>
      <c r="F72">
        <f t="shared" si="5"/>
        <v>0</v>
      </c>
      <c r="G72">
        <f t="shared" si="5"/>
        <v>0</v>
      </c>
      <c r="H72">
        <f t="shared" si="5"/>
        <v>0</v>
      </c>
      <c r="I72">
        <f t="shared" si="5"/>
        <v>11.8</v>
      </c>
      <c r="J72">
        <f t="shared" si="5"/>
        <v>0</v>
      </c>
      <c r="K72">
        <f t="shared" si="5"/>
        <v>0</v>
      </c>
      <c r="L72">
        <f t="shared" si="5"/>
        <v>0</v>
      </c>
      <c r="M72">
        <f t="shared" si="5"/>
        <v>0</v>
      </c>
    </row>
    <row r="73" spans="2:13" ht="12.75">
      <c r="B73" s="13" t="s">
        <v>25</v>
      </c>
      <c r="D73">
        <f t="shared" si="3"/>
        <v>0</v>
      </c>
      <c r="E73">
        <f aca="true" t="shared" si="6" ref="E73:M73">E32*$C32</f>
        <v>0</v>
      </c>
      <c r="F73">
        <f t="shared" si="6"/>
        <v>0</v>
      </c>
      <c r="G73">
        <f t="shared" si="6"/>
        <v>0</v>
      </c>
      <c r="H73">
        <f t="shared" si="6"/>
        <v>135.6</v>
      </c>
      <c r="I73">
        <f t="shared" si="6"/>
        <v>0</v>
      </c>
      <c r="J73">
        <f t="shared" si="6"/>
        <v>0</v>
      </c>
      <c r="K73">
        <f t="shared" si="6"/>
        <v>0</v>
      </c>
      <c r="L73">
        <f t="shared" si="6"/>
        <v>0</v>
      </c>
      <c r="M73">
        <f t="shared" si="6"/>
        <v>0</v>
      </c>
    </row>
    <row r="74" spans="2:13" ht="12.75">
      <c r="B74" s="13" t="s">
        <v>26</v>
      </c>
      <c r="D74">
        <f t="shared" si="3"/>
        <v>0</v>
      </c>
      <c r="E74">
        <f aca="true" t="shared" si="7" ref="E74:M74">E33*$C33</f>
        <v>0</v>
      </c>
      <c r="F74">
        <f t="shared" si="7"/>
        <v>0</v>
      </c>
      <c r="G74">
        <f t="shared" si="7"/>
        <v>0</v>
      </c>
      <c r="H74">
        <f t="shared" si="7"/>
        <v>0</v>
      </c>
      <c r="I74">
        <f t="shared" si="7"/>
        <v>0</v>
      </c>
      <c r="J74">
        <f t="shared" si="7"/>
        <v>8.3</v>
      </c>
      <c r="K74">
        <f t="shared" si="7"/>
        <v>0</v>
      </c>
      <c r="L74">
        <f t="shared" si="7"/>
        <v>0</v>
      </c>
      <c r="M74">
        <f t="shared" si="7"/>
        <v>0</v>
      </c>
    </row>
    <row r="75" spans="2:13" ht="12.75">
      <c r="B75" s="13" t="s">
        <v>43</v>
      </c>
      <c r="D75">
        <f t="shared" si="3"/>
        <v>0</v>
      </c>
      <c r="E75">
        <f aca="true" t="shared" si="8" ref="E75:M75">E34*$C34</f>
        <v>0</v>
      </c>
      <c r="F75">
        <f t="shared" si="8"/>
        <v>0</v>
      </c>
      <c r="G75">
        <f t="shared" si="8"/>
        <v>0</v>
      </c>
      <c r="H75">
        <f t="shared" si="8"/>
        <v>0</v>
      </c>
      <c r="I75">
        <f t="shared" si="8"/>
        <v>0.2</v>
      </c>
      <c r="J75">
        <f t="shared" si="8"/>
        <v>0</v>
      </c>
      <c r="K75">
        <f t="shared" si="8"/>
        <v>0</v>
      </c>
      <c r="L75">
        <f t="shared" si="8"/>
        <v>0</v>
      </c>
      <c r="M75">
        <f t="shared" si="8"/>
        <v>0</v>
      </c>
    </row>
    <row r="76" spans="2:13" ht="12.75">
      <c r="B76" s="13" t="s">
        <v>27</v>
      </c>
      <c r="D76">
        <f t="shared" si="3"/>
        <v>0</v>
      </c>
      <c r="E76">
        <f aca="true" t="shared" si="9" ref="E76:M76">E35*$C35</f>
        <v>0</v>
      </c>
      <c r="F76">
        <f t="shared" si="9"/>
        <v>0</v>
      </c>
      <c r="G76">
        <f t="shared" si="9"/>
        <v>0</v>
      </c>
      <c r="H76">
        <f t="shared" si="9"/>
        <v>0</v>
      </c>
      <c r="I76">
        <f t="shared" si="9"/>
        <v>0</v>
      </c>
      <c r="J76">
        <f t="shared" si="9"/>
        <v>10</v>
      </c>
      <c r="K76">
        <f t="shared" si="9"/>
        <v>0</v>
      </c>
      <c r="L76">
        <f t="shared" si="9"/>
        <v>0</v>
      </c>
      <c r="M76">
        <f t="shared" si="9"/>
        <v>0</v>
      </c>
    </row>
    <row r="77" spans="2:13" ht="12.75">
      <c r="B77" s="13" t="s">
        <v>28</v>
      </c>
      <c r="D77">
        <f t="shared" si="3"/>
        <v>0</v>
      </c>
      <c r="E77">
        <f aca="true" t="shared" si="10" ref="E77:M77">E36*$C36</f>
        <v>0</v>
      </c>
      <c r="F77">
        <f t="shared" si="10"/>
        <v>0</v>
      </c>
      <c r="G77">
        <f t="shared" si="10"/>
        <v>0</v>
      </c>
      <c r="H77">
        <f t="shared" si="10"/>
        <v>0</v>
      </c>
      <c r="I77">
        <f t="shared" si="10"/>
        <v>0</v>
      </c>
      <c r="J77">
        <f t="shared" si="10"/>
        <v>0</v>
      </c>
      <c r="K77">
        <f t="shared" si="10"/>
        <v>0</v>
      </c>
      <c r="L77">
        <f t="shared" si="10"/>
        <v>5.3</v>
      </c>
      <c r="M77">
        <f t="shared" si="10"/>
        <v>0</v>
      </c>
    </row>
    <row r="78" spans="2:13" ht="12.75">
      <c r="B78" s="13" t="s">
        <v>29</v>
      </c>
      <c r="D78">
        <f t="shared" si="3"/>
        <v>0</v>
      </c>
      <c r="E78">
        <f aca="true" t="shared" si="11" ref="E78:M78">E37*$C37</f>
        <v>0</v>
      </c>
      <c r="F78">
        <f t="shared" si="11"/>
        <v>0</v>
      </c>
      <c r="G78">
        <f t="shared" si="11"/>
        <v>0</v>
      </c>
      <c r="H78">
        <f t="shared" si="11"/>
        <v>9.6</v>
      </c>
      <c r="I78">
        <f t="shared" si="11"/>
        <v>0</v>
      </c>
      <c r="J78">
        <f t="shared" si="11"/>
        <v>0</v>
      </c>
      <c r="K78">
        <f t="shared" si="11"/>
        <v>0</v>
      </c>
      <c r="L78">
        <f t="shared" si="11"/>
        <v>0</v>
      </c>
      <c r="M78">
        <f t="shared" si="11"/>
        <v>0</v>
      </c>
    </row>
    <row r="79" spans="2:13" ht="12.75">
      <c r="B79" s="13" t="s">
        <v>30</v>
      </c>
      <c r="D79">
        <f t="shared" si="3"/>
        <v>33.5</v>
      </c>
      <c r="E79">
        <f aca="true" t="shared" si="12" ref="E79:M79">E38*$C38</f>
        <v>0</v>
      </c>
      <c r="F79">
        <f t="shared" si="12"/>
        <v>0</v>
      </c>
      <c r="G79">
        <f t="shared" si="12"/>
        <v>0</v>
      </c>
      <c r="H79">
        <f t="shared" si="12"/>
        <v>0</v>
      </c>
      <c r="I79">
        <f t="shared" si="12"/>
        <v>0</v>
      </c>
      <c r="J79">
        <f t="shared" si="12"/>
        <v>0</v>
      </c>
      <c r="K79">
        <f t="shared" si="12"/>
        <v>0</v>
      </c>
      <c r="L79">
        <f t="shared" si="12"/>
        <v>0</v>
      </c>
      <c r="M79">
        <f t="shared" si="12"/>
        <v>0</v>
      </c>
    </row>
    <row r="80" spans="2:13" ht="12.75">
      <c r="B80" s="13" t="s">
        <v>31</v>
      </c>
      <c r="D80">
        <f t="shared" si="3"/>
        <v>0</v>
      </c>
      <c r="E80">
        <f aca="true" t="shared" si="13" ref="E80:M80">E39*$C39</f>
        <v>0</v>
      </c>
      <c r="F80">
        <f t="shared" si="13"/>
        <v>0</v>
      </c>
      <c r="G80">
        <f t="shared" si="13"/>
        <v>0</v>
      </c>
      <c r="H80">
        <f t="shared" si="13"/>
        <v>0</v>
      </c>
      <c r="I80">
        <f t="shared" si="13"/>
        <v>0</v>
      </c>
      <c r="J80">
        <f t="shared" si="13"/>
        <v>35.9</v>
      </c>
      <c r="K80">
        <f t="shared" si="13"/>
        <v>0</v>
      </c>
      <c r="L80">
        <f t="shared" si="13"/>
        <v>0</v>
      </c>
      <c r="M80">
        <f t="shared" si="13"/>
        <v>0</v>
      </c>
    </row>
    <row r="81" spans="2:13" ht="12.75">
      <c r="B81" s="13" t="s">
        <v>32</v>
      </c>
      <c r="D81">
        <f t="shared" si="3"/>
        <v>0</v>
      </c>
      <c r="E81">
        <f aca="true" t="shared" si="14" ref="E81:M81">E40*$C40</f>
        <v>0</v>
      </c>
      <c r="F81">
        <f t="shared" si="14"/>
        <v>0</v>
      </c>
      <c r="G81">
        <f t="shared" si="14"/>
        <v>0</v>
      </c>
      <c r="H81">
        <f t="shared" si="14"/>
        <v>4.9</v>
      </c>
      <c r="I81">
        <f t="shared" si="14"/>
        <v>0</v>
      </c>
      <c r="J81">
        <f t="shared" si="14"/>
        <v>0</v>
      </c>
      <c r="K81">
        <f t="shared" si="14"/>
        <v>0</v>
      </c>
      <c r="L81">
        <f t="shared" si="14"/>
        <v>0</v>
      </c>
      <c r="M81">
        <f t="shared" si="14"/>
        <v>0</v>
      </c>
    </row>
    <row r="82" spans="2:13" ht="12.75">
      <c r="B82" s="13" t="s">
        <v>33</v>
      </c>
      <c r="D82">
        <f t="shared" si="3"/>
        <v>0</v>
      </c>
      <c r="E82">
        <f aca="true" t="shared" si="15" ref="E82:M82">E41*$C41</f>
        <v>0</v>
      </c>
      <c r="F82">
        <f t="shared" si="15"/>
        <v>0</v>
      </c>
      <c r="G82">
        <f t="shared" si="15"/>
        <v>0</v>
      </c>
      <c r="H82">
        <f t="shared" si="15"/>
        <v>0</v>
      </c>
      <c r="I82">
        <f t="shared" si="15"/>
        <v>0</v>
      </c>
      <c r="J82">
        <f t="shared" si="15"/>
        <v>25.3</v>
      </c>
      <c r="K82">
        <f t="shared" si="15"/>
        <v>0</v>
      </c>
      <c r="L82">
        <f t="shared" si="15"/>
        <v>0</v>
      </c>
      <c r="M82">
        <f t="shared" si="15"/>
        <v>0</v>
      </c>
    </row>
    <row r="83" spans="2:13" ht="12.75">
      <c r="B83" s="13" t="s">
        <v>34</v>
      </c>
      <c r="D83">
        <f t="shared" si="3"/>
        <v>0</v>
      </c>
      <c r="E83">
        <f aca="true" t="shared" si="16" ref="E83:M83">E42*$C42</f>
        <v>0</v>
      </c>
      <c r="F83">
        <f t="shared" si="16"/>
        <v>0</v>
      </c>
      <c r="G83">
        <f t="shared" si="16"/>
        <v>0</v>
      </c>
      <c r="H83">
        <f t="shared" si="16"/>
        <v>10.4</v>
      </c>
      <c r="I83">
        <f t="shared" si="16"/>
        <v>0</v>
      </c>
      <c r="J83">
        <f t="shared" si="16"/>
        <v>0</v>
      </c>
      <c r="K83">
        <f t="shared" si="16"/>
        <v>0</v>
      </c>
      <c r="L83">
        <f t="shared" si="16"/>
        <v>0</v>
      </c>
      <c r="M83">
        <f t="shared" si="16"/>
        <v>0</v>
      </c>
    </row>
    <row r="84" spans="2:13" ht="12.75">
      <c r="B84" s="13" t="s">
        <v>35</v>
      </c>
      <c r="D84">
        <f t="shared" si="3"/>
        <v>0</v>
      </c>
      <c r="E84">
        <f aca="true" t="shared" si="17" ref="E84:M84">E43*$C43</f>
        <v>0</v>
      </c>
      <c r="F84">
        <f t="shared" si="17"/>
        <v>0</v>
      </c>
      <c r="G84">
        <f t="shared" si="17"/>
        <v>0</v>
      </c>
      <c r="H84">
        <f t="shared" si="17"/>
        <v>0</v>
      </c>
      <c r="I84">
        <f t="shared" si="17"/>
        <v>0</v>
      </c>
      <c r="J84">
        <f t="shared" si="17"/>
        <v>13.1</v>
      </c>
      <c r="K84">
        <f t="shared" si="17"/>
        <v>0</v>
      </c>
      <c r="L84">
        <f t="shared" si="17"/>
        <v>0</v>
      </c>
      <c r="M84">
        <f t="shared" si="17"/>
        <v>0</v>
      </c>
    </row>
    <row r="86" spans="4:13" ht="12.75">
      <c r="D86" s="16">
        <f>SUM(D46:D84)</f>
        <v>49.4</v>
      </c>
      <c r="E86" s="16">
        <f aca="true" t="shared" si="18" ref="E86:M86">SUM(E46:E84)</f>
        <v>48.400000000000006</v>
      </c>
      <c r="F86" s="16">
        <f t="shared" si="18"/>
        <v>39.5</v>
      </c>
      <c r="G86" s="16">
        <f t="shared" si="18"/>
        <v>31.9</v>
      </c>
      <c r="H86" s="16">
        <f t="shared" si="18"/>
        <v>283.3</v>
      </c>
      <c r="I86" s="16">
        <f t="shared" si="18"/>
        <v>13.8</v>
      </c>
      <c r="J86" s="16">
        <f t="shared" si="18"/>
        <v>99.3</v>
      </c>
      <c r="K86" s="16">
        <f t="shared" si="18"/>
        <v>5.4</v>
      </c>
      <c r="L86" s="16">
        <f t="shared" si="18"/>
        <v>78.3</v>
      </c>
      <c r="M86" s="16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J21"/>
  <sheetViews>
    <sheetView zoomScalePageLayoutView="0" workbookViewId="0" topLeftCell="A1">
      <selection activeCell="H31" sqref="H31"/>
    </sheetView>
  </sheetViews>
  <sheetFormatPr defaultColWidth="9.140625" defaultRowHeight="12.75"/>
  <sheetData>
    <row r="2" ht="12.75">
      <c r="C2" s="16" t="s">
        <v>93</v>
      </c>
    </row>
    <row r="3" spans="3:10" ht="12.75">
      <c r="C3" s="16"/>
      <c r="J3" t="s">
        <v>63</v>
      </c>
    </row>
    <row r="4" spans="4:10" ht="12.75">
      <c r="D4" s="3" t="s">
        <v>72</v>
      </c>
      <c r="E4" s="3" t="s">
        <v>40</v>
      </c>
      <c r="F4" s="3" t="s">
        <v>36</v>
      </c>
      <c r="G4" s="3" t="s">
        <v>74</v>
      </c>
      <c r="H4" s="3" t="s">
        <v>73</v>
      </c>
      <c r="J4" s="3" t="s">
        <v>44</v>
      </c>
    </row>
    <row r="5" spans="3:10" ht="12.75">
      <c r="C5">
        <v>2000</v>
      </c>
      <c r="D5">
        <v>5</v>
      </c>
      <c r="E5">
        <v>17</v>
      </c>
      <c r="F5">
        <v>4</v>
      </c>
      <c r="G5">
        <v>5</v>
      </c>
      <c r="H5">
        <v>2</v>
      </c>
      <c r="J5">
        <f>Summary!C9+Summary!C19+Summary!C28+Summary!C41</f>
        <v>34</v>
      </c>
    </row>
    <row r="6" spans="3:10" ht="12.75">
      <c r="C6">
        <v>2001</v>
      </c>
      <c r="D6">
        <v>3</v>
      </c>
      <c r="E6">
        <v>3</v>
      </c>
      <c r="F6">
        <v>3</v>
      </c>
      <c r="G6">
        <v>3</v>
      </c>
      <c r="H6">
        <v>3</v>
      </c>
      <c r="J6">
        <f>Summary!C23+Summary!C30+Summary!C33</f>
        <v>13.8</v>
      </c>
    </row>
    <row r="7" spans="3:10" ht="12.75">
      <c r="C7">
        <v>2002</v>
      </c>
      <c r="D7">
        <v>4</v>
      </c>
      <c r="E7">
        <v>0</v>
      </c>
      <c r="F7">
        <v>7</v>
      </c>
      <c r="G7">
        <v>1</v>
      </c>
      <c r="H7">
        <v>9</v>
      </c>
      <c r="J7">
        <f>Summary!C5+Summary!C12+Summary!C32+Summary!C34+Summary!C38+Summary!C40+Summary!C42</f>
        <v>99.89999999999999</v>
      </c>
    </row>
    <row r="8" spans="3:10" ht="12.75">
      <c r="C8">
        <v>2003</v>
      </c>
      <c r="D8">
        <v>2</v>
      </c>
      <c r="E8">
        <v>0</v>
      </c>
      <c r="F8">
        <v>3</v>
      </c>
      <c r="G8">
        <v>8</v>
      </c>
      <c r="H8">
        <v>6</v>
      </c>
      <c r="J8">
        <f>Summary!C10+Summary!C16+Summary!C17</f>
        <v>76.89999999999999</v>
      </c>
    </row>
    <row r="9" spans="3:10" ht="12.75">
      <c r="C9">
        <v>2004</v>
      </c>
      <c r="D9">
        <v>1</v>
      </c>
      <c r="E9">
        <v>0</v>
      </c>
      <c r="F9">
        <v>3</v>
      </c>
      <c r="G9">
        <v>3</v>
      </c>
      <c r="H9">
        <v>1</v>
      </c>
      <c r="J9">
        <f>Summary!C16+Summary!C17+Summary!C35</f>
        <v>78.3</v>
      </c>
    </row>
    <row r="10" spans="3:10" ht="12.75">
      <c r="C10">
        <v>2005</v>
      </c>
      <c r="D10">
        <v>2</v>
      </c>
      <c r="E10">
        <v>16</v>
      </c>
      <c r="F10">
        <v>0</v>
      </c>
      <c r="G10">
        <v>4</v>
      </c>
      <c r="H10">
        <v>3</v>
      </c>
      <c r="J10">
        <v>0</v>
      </c>
    </row>
    <row r="13" spans="3:10" ht="12.75">
      <c r="C13">
        <v>2000</v>
      </c>
      <c r="D13">
        <f>D5*'Cost per country'!$C$1</f>
        <v>4.75</v>
      </c>
      <c r="E13">
        <f>E5*'Cost per country'!$C$3</f>
        <v>5.78</v>
      </c>
      <c r="F13">
        <f aca="true" t="shared" si="0" ref="F13:F18">J5</f>
        <v>34</v>
      </c>
      <c r="G13">
        <f>G5*'Cost per country'!$C$2</f>
        <v>9.5</v>
      </c>
      <c r="H13">
        <f>H5*'Cost per country'!$C$4</f>
        <v>1.1</v>
      </c>
      <c r="J13" s="16">
        <f aca="true" t="shared" si="1" ref="J13:J18">SUM(D13:I13)</f>
        <v>55.13</v>
      </c>
    </row>
    <row r="14" spans="3:10" ht="12.75">
      <c r="C14">
        <v>2001</v>
      </c>
      <c r="D14">
        <f>D6*'Cost per country'!$C$1</f>
        <v>2.8499999999999996</v>
      </c>
      <c r="E14">
        <f>E6*'Cost per country'!$C$3</f>
        <v>1.02</v>
      </c>
      <c r="F14">
        <f t="shared" si="0"/>
        <v>13.8</v>
      </c>
      <c r="G14">
        <f>G6*'Cost per country'!$C$2</f>
        <v>5.699999999999999</v>
      </c>
      <c r="H14">
        <f>H6*'Cost per country'!$C$4</f>
        <v>1.6500000000000001</v>
      </c>
      <c r="J14" s="16">
        <f t="shared" si="1"/>
        <v>25.02</v>
      </c>
    </row>
    <row r="15" spans="3:10" ht="12.75">
      <c r="C15">
        <v>2002</v>
      </c>
      <c r="D15">
        <f>D7*'Cost per country'!$C$1</f>
        <v>3.8</v>
      </c>
      <c r="E15">
        <f>E7*'Cost per country'!$C$3</f>
        <v>0</v>
      </c>
      <c r="F15">
        <f t="shared" si="0"/>
        <v>99.89999999999999</v>
      </c>
      <c r="G15">
        <f>G7*'Cost per country'!$C$2</f>
        <v>1.9</v>
      </c>
      <c r="H15">
        <f>H7*'Cost per country'!$C$4</f>
        <v>4.95</v>
      </c>
      <c r="J15" s="16">
        <f t="shared" si="1"/>
        <v>110.55</v>
      </c>
    </row>
    <row r="16" spans="3:10" ht="12.75">
      <c r="C16">
        <v>2003</v>
      </c>
      <c r="D16">
        <f>D8*'Cost per country'!$C$1</f>
        <v>1.9</v>
      </c>
      <c r="E16">
        <f>E8*'Cost per country'!$C$3</f>
        <v>0</v>
      </c>
      <c r="F16">
        <f t="shared" si="0"/>
        <v>76.89999999999999</v>
      </c>
      <c r="G16">
        <f>G8*'Cost per country'!$C$2</f>
        <v>15.2</v>
      </c>
      <c r="H16">
        <f>H8*'Cost per country'!$C$4</f>
        <v>3.3000000000000003</v>
      </c>
      <c r="J16" s="16">
        <f t="shared" si="1"/>
        <v>97.3</v>
      </c>
    </row>
    <row r="17" spans="3:10" ht="12.75">
      <c r="C17">
        <v>2004</v>
      </c>
      <c r="D17">
        <f>D9*'Cost per country'!$C$1</f>
        <v>0.95</v>
      </c>
      <c r="E17">
        <f>E9*'Cost per country'!$C$3</f>
        <v>0</v>
      </c>
      <c r="F17">
        <f t="shared" si="0"/>
        <v>78.3</v>
      </c>
      <c r="G17">
        <f>G9*'Cost per country'!$C$2</f>
        <v>5.699999999999999</v>
      </c>
      <c r="H17">
        <f>H9*'Cost per country'!$C$4</f>
        <v>0.55</v>
      </c>
      <c r="J17" s="16">
        <f t="shared" si="1"/>
        <v>85.5</v>
      </c>
    </row>
    <row r="18" spans="3:10" ht="12.75">
      <c r="C18">
        <v>2005</v>
      </c>
      <c r="D18">
        <f>D10*'Cost per country'!$C$1</f>
        <v>1.9</v>
      </c>
      <c r="E18">
        <f>E10*'Cost per country'!$C$3</f>
        <v>5.44</v>
      </c>
      <c r="F18">
        <f t="shared" si="0"/>
        <v>0</v>
      </c>
      <c r="G18">
        <f>G10*'Cost per country'!$C$2</f>
        <v>7.6</v>
      </c>
      <c r="H18">
        <f>H10*'Cost per country'!$C$4</f>
        <v>1.6500000000000001</v>
      </c>
      <c r="J18" s="16">
        <f t="shared" si="1"/>
        <v>16.59</v>
      </c>
    </row>
    <row r="20" spans="4:10" ht="12.75">
      <c r="D20" s="16"/>
      <c r="E20" s="16"/>
      <c r="F20" s="16"/>
      <c r="G20" s="16"/>
      <c r="H20" s="16"/>
      <c r="I20" t="s">
        <v>94</v>
      </c>
      <c r="J20" s="16">
        <f>SUM(J13:J19)</f>
        <v>390.09</v>
      </c>
    </row>
    <row r="21" spans="9:10" ht="12.75">
      <c r="I21" t="s">
        <v>95</v>
      </c>
      <c r="J21" s="16">
        <f>J20/6</f>
        <v>65.015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wb147665</dc:creator>
  <cp:keywords/>
  <dc:description/>
  <cp:lastModifiedBy>WBG User</cp:lastModifiedBy>
  <cp:lastPrinted>2005-11-08T22:47:09Z</cp:lastPrinted>
  <dcterms:created xsi:type="dcterms:W3CDTF">2005-11-02T20:40:06Z</dcterms:created>
  <dcterms:modified xsi:type="dcterms:W3CDTF">2013-05-01T22:42:40Z</dcterms:modified>
  <cp:category/>
  <cp:version/>
  <cp:contentType/>
  <cp:contentStatus/>
</cp:coreProperties>
</file>